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5516"/>
  <workbookPr autoCompressPictures="0"/>
  <bookViews>
    <workbookView xWindow="34540" yWindow="80" windowWidth="27420" windowHeight="24720"/>
  </bookViews>
  <sheets>
    <sheet name="Cost Summary" sheetId="1" r:id="rId1"/>
    <sheet name="Materials" sheetId="2" r:id="rId2"/>
    <sheet name="Travel" sheetId="3" r:id="rId3"/>
    <sheet name="Other Direct Costs" sheetId="4" r:id="rId4"/>
    <sheet name="Subcontractors" sheetId="5" r:id="rId5"/>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6" i="4" l="1"/>
  <c r="B17" i="4"/>
  <c r="B18" i="4"/>
  <c r="B19" i="4"/>
  <c r="B20" i="4"/>
  <c r="B21" i="4"/>
  <c r="B22" i="4"/>
  <c r="B15" i="4"/>
  <c r="B14" i="4"/>
  <c r="D21" i="1"/>
  <c r="G21" i="1"/>
  <c r="F49" i="3"/>
  <c r="L49" i="3"/>
  <c r="J49" i="3"/>
  <c r="G7" i="1"/>
  <c r="G8" i="1"/>
  <c r="G9" i="1"/>
  <c r="G10" i="1"/>
  <c r="G11" i="1"/>
  <c r="G12" i="1"/>
  <c r="G13" i="1"/>
  <c r="G14" i="1"/>
  <c r="G6" i="1"/>
  <c r="G5" i="1"/>
  <c r="D11" i="1"/>
  <c r="D10" i="1"/>
  <c r="D23" i="1"/>
  <c r="G22" i="1"/>
  <c r="D8" i="1"/>
  <c r="D15" i="1"/>
  <c r="C17" i="1"/>
  <c r="D17" i="1"/>
  <c r="D19" i="1"/>
  <c r="F23" i="2"/>
  <c r="D20" i="1"/>
  <c r="D12" i="3"/>
  <c r="J5" i="3"/>
  <c r="L5" i="3"/>
  <c r="D23" i="3"/>
  <c r="J16" i="3"/>
  <c r="L16" i="3"/>
  <c r="D34" i="3"/>
  <c r="J27" i="3"/>
  <c r="D45" i="3"/>
  <c r="J38" i="3"/>
  <c r="L38" i="3"/>
  <c r="D67" i="3"/>
  <c r="J60" i="3"/>
  <c r="L60" i="3"/>
  <c r="D22" i="1"/>
  <c r="D24" i="1"/>
  <c r="B4" i="4"/>
  <c r="B5" i="4"/>
  <c r="B6" i="4"/>
  <c r="B8" i="4"/>
  <c r="B11" i="4"/>
  <c r="B12" i="4"/>
  <c r="B28" i="4"/>
  <c r="D56" i="3"/>
  <c r="D60" i="3"/>
  <c r="D63" i="3"/>
  <c r="G15" i="1"/>
  <c r="F17" i="1"/>
  <c r="E17" i="1"/>
  <c r="G17" i="1"/>
  <c r="G19" i="1"/>
  <c r="G23" i="1"/>
  <c r="G24" i="1"/>
  <c r="F26" i="1"/>
  <c r="G26" i="1"/>
  <c r="G28" i="1"/>
  <c r="G31" i="1"/>
  <c r="C26" i="1"/>
  <c r="D26" i="1"/>
  <c r="D28" i="1"/>
  <c r="D31" i="1"/>
  <c r="D18" i="1"/>
  <c r="I17" i="1"/>
  <c r="J17" i="1"/>
  <c r="E14" i="1"/>
  <c r="B14" i="1"/>
  <c r="E13" i="1"/>
  <c r="B13" i="1"/>
  <c r="E12" i="1"/>
  <c r="B12" i="1"/>
  <c r="E11" i="1"/>
  <c r="E10" i="1"/>
  <c r="E9" i="1"/>
  <c r="B9" i="1"/>
  <c r="F8" i="1"/>
  <c r="E8" i="1"/>
  <c r="C8" i="1"/>
  <c r="B8" i="1"/>
  <c r="E7" i="1"/>
  <c r="B7" i="1"/>
  <c r="E6" i="1"/>
  <c r="B6" i="1"/>
  <c r="E5" i="1"/>
  <c r="B5" i="1"/>
</calcChain>
</file>

<file path=xl/sharedStrings.xml><?xml version="1.0" encoding="utf-8"?>
<sst xmlns="http://schemas.openxmlformats.org/spreadsheetml/2006/main" count="472" uniqueCount="468">
  <si>
    <t>COST SUMMARY</t>
  </si>
  <si>
    <t>Base Period</t>
  </si>
  <si>
    <t>Option I</t>
  </si>
  <si>
    <t>Option II</t>
  </si>
  <si>
    <t>Option III</t>
  </si>
  <si>
    <t>Option IV</t>
  </si>
  <si>
    <t>Cost Element</t>
  </si>
  <si>
    <t>Rate</t>
  </si>
  <si>
    <t>Quantity</t>
  </si>
  <si>
    <t>Total Amount</t>
  </si>
  <si>
    <t>Rate</t>
  </si>
  <si>
    <t>Quantity</t>
  </si>
  <si>
    <t>Total Amount</t>
  </si>
  <si>
    <t>Rate</t>
  </si>
  <si>
    <t>Quantity</t>
  </si>
  <si>
    <t>Total Amount</t>
  </si>
  <si>
    <t>Rate</t>
  </si>
  <si>
    <t>Quantity</t>
  </si>
  <si>
    <t>Total Amount</t>
  </si>
  <si>
    <t>Rate</t>
  </si>
  <si>
    <t>Quantity</t>
  </si>
  <si>
    <t>Total Amount</t>
  </si>
  <si>
    <t>Hrly</t>
  </si>
  <si>
    <t># Hrs</t>
  </si>
  <si>
    <t>Hrly</t>
  </si>
  <si>
    <t># Hrs</t>
  </si>
  <si>
    <t>Hrly</t>
  </si>
  <si>
    <t># Hrs</t>
  </si>
  <si>
    <t>Hrly</t>
  </si>
  <si>
    <t># Hrs</t>
  </si>
  <si>
    <t>Hrly</t>
  </si>
  <si>
    <t># Hrs</t>
  </si>
  <si>
    <t>Senior Research Scientist</t>
  </si>
  <si>
    <t>$</t>
  </si>
  <si>
    <t>XX</t>
  </si>
  <si>
    <t>$</t>
  </si>
  <si>
    <t>$</t>
  </si>
  <si>
    <t>XX</t>
  </si>
  <si>
    <t>$</t>
  </si>
  <si>
    <t>$</t>
  </si>
  <si>
    <t>XX</t>
  </si>
  <si>
    <t>$</t>
  </si>
  <si>
    <t>Senior Software Developer (III)</t>
  </si>
  <si>
    <t>$</t>
  </si>
  <si>
    <t>XX</t>
  </si>
  <si>
    <t>$</t>
  </si>
  <si>
    <t>$</t>
  </si>
  <si>
    <t>XX</t>
  </si>
  <si>
    <t>$</t>
  </si>
  <si>
    <t>$</t>
  </si>
  <si>
    <t>XX</t>
  </si>
  <si>
    <t>$</t>
  </si>
  <si>
    <t>Senior Data Scientist (III)</t>
  </si>
  <si>
    <t>$</t>
  </si>
  <si>
    <t>XX</t>
  </si>
  <si>
    <t>$</t>
  </si>
  <si>
    <t>$</t>
  </si>
  <si>
    <t>XX</t>
  </si>
  <si>
    <t>$</t>
  </si>
  <si>
    <t>$</t>
  </si>
  <si>
    <t>XX</t>
  </si>
  <si>
    <t>$</t>
  </si>
  <si>
    <t>Data Scientist (II)</t>
  </si>
  <si>
    <t>$</t>
  </si>
  <si>
    <t>XX</t>
  </si>
  <si>
    <t>$</t>
  </si>
  <si>
    <t>$</t>
  </si>
  <si>
    <t>XX</t>
  </si>
  <si>
    <t>$</t>
  </si>
  <si>
    <t>$</t>
  </si>
  <si>
    <t>XX</t>
  </si>
  <si>
    <t>$</t>
  </si>
  <si>
    <t>Research Scientist (II)</t>
  </si>
  <si>
    <t>$</t>
  </si>
  <si>
    <t>XX</t>
  </si>
  <si>
    <t>$</t>
  </si>
  <si>
    <t>$</t>
  </si>
  <si>
    <t>XX</t>
  </si>
  <si>
    <t>$</t>
  </si>
  <si>
    <t>$</t>
  </si>
  <si>
    <t>XX</t>
  </si>
  <si>
    <t>$</t>
  </si>
  <si>
    <t>Research Assistant (I)</t>
  </si>
  <si>
    <t>$</t>
  </si>
  <si>
    <t>XX</t>
  </si>
  <si>
    <t>$</t>
  </si>
  <si>
    <t>$</t>
  </si>
  <si>
    <t>XX</t>
  </si>
  <si>
    <t>$</t>
  </si>
  <si>
    <t>$</t>
  </si>
  <si>
    <t>XX</t>
  </si>
  <si>
    <t>$</t>
  </si>
  <si>
    <t>Research Assistant (I)</t>
  </si>
  <si>
    <t>XX</t>
  </si>
  <si>
    <t>XX</t>
  </si>
  <si>
    <t>XX</t>
  </si>
  <si>
    <t>Senior Software Developer (III)</t>
  </si>
  <si>
    <t>$</t>
  </si>
  <si>
    <t>XX</t>
  </si>
  <si>
    <t>$</t>
  </si>
  <si>
    <t>$</t>
  </si>
  <si>
    <t>XX</t>
  </si>
  <si>
    <t>$</t>
  </si>
  <si>
    <t>$</t>
  </si>
  <si>
    <t>XX</t>
  </si>
  <si>
    <t>$</t>
  </si>
  <si>
    <t>Software Developer (II)</t>
  </si>
  <si>
    <t>$</t>
  </si>
  <si>
    <t>XX</t>
  </si>
  <si>
    <t>$</t>
  </si>
  <si>
    <t>$</t>
  </si>
  <si>
    <t>XX</t>
  </si>
  <si>
    <t>$</t>
  </si>
  <si>
    <t>$</t>
  </si>
  <si>
    <t>XX</t>
  </si>
  <si>
    <t>$</t>
  </si>
  <si>
    <t>Software Developer (II)</t>
  </si>
  <si>
    <t>$</t>
  </si>
  <si>
    <t>XX</t>
  </si>
  <si>
    <t>$</t>
  </si>
  <si>
    <t>XX</t>
  </si>
  <si>
    <t>XX</t>
  </si>
  <si>
    <t>TOTAL DIRECT LABOR</t>
  </si>
  <si>
    <t>XX</t>
  </si>
  <si>
    <t>XX</t>
  </si>
  <si>
    <t>$</t>
  </si>
  <si>
    <t>XX</t>
  </si>
  <si>
    <t>$</t>
  </si>
  <si>
    <t>XX</t>
  </si>
  <si>
    <t>$</t>
  </si>
  <si>
    <t>XX</t>
  </si>
  <si>
    <t>$</t>
  </si>
  <si>
    <t>LABOR BURDEN</t>
  </si>
  <si>
    <t>Rate</t>
  </si>
  <si>
    <t>Lbr Burden Applied to</t>
  </si>
  <si>
    <t>Total Amount</t>
  </si>
  <si>
    <t>Rate</t>
  </si>
  <si>
    <t>Lbr Burden Applied to</t>
  </si>
  <si>
    <t>Total Amount</t>
  </si>
  <si>
    <t>Rate</t>
  </si>
  <si>
    <t>Lbr Burden Applied to</t>
  </si>
  <si>
    <t>Total Amount</t>
  </si>
  <si>
    <t>Rate</t>
  </si>
  <si>
    <t>Lbr Burden Applied to</t>
  </si>
  <si>
    <t>Total Amount</t>
  </si>
  <si>
    <t>Rate</t>
  </si>
  <si>
    <t>Lbr Burden Applied to</t>
  </si>
  <si>
    <t>Total Amount</t>
  </si>
  <si>
    <t>FRINGE BENEFITS</t>
  </si>
  <si>
    <t>%</t>
  </si>
  <si>
    <t>%</t>
  </si>
  <si>
    <t>$</t>
  </si>
  <si>
    <t>$</t>
  </si>
  <si>
    <t>%</t>
  </si>
  <si>
    <t>$</t>
  </si>
  <si>
    <t>$</t>
  </si>
  <si>
    <t>OVERHEAD</t>
  </si>
  <si>
    <t>%</t>
  </si>
  <si>
    <t>$</t>
  </si>
  <si>
    <t>$</t>
  </si>
  <si>
    <t>%</t>
  </si>
  <si>
    <t>$</t>
  </si>
  <si>
    <t>$</t>
  </si>
  <si>
    <t>%</t>
  </si>
  <si>
    <t>$</t>
  </si>
  <si>
    <t>$</t>
  </si>
  <si>
    <t>%</t>
  </si>
  <si>
    <t>$</t>
  </si>
  <si>
    <t>$</t>
  </si>
  <si>
    <t>TOTAL LABOR BURDEN</t>
  </si>
  <si>
    <t>$</t>
  </si>
  <si>
    <t>$</t>
  </si>
  <si>
    <t>$</t>
  </si>
  <si>
    <t>TOTAL MATL/EQUIPMENT</t>
  </si>
  <si>
    <t>$</t>
  </si>
  <si>
    <t>$</t>
  </si>
  <si>
    <t>$</t>
  </si>
  <si>
    <t>TOTAL TRAVEL COSTS</t>
  </si>
  <si>
    <t>$</t>
  </si>
  <si>
    <t>$</t>
  </si>
  <si>
    <t>$</t>
  </si>
  <si>
    <t>TOTAL ALL OTHER DIRECT COSTS</t>
  </si>
  <si>
    <t>$</t>
  </si>
  <si>
    <t>$</t>
  </si>
  <si>
    <t>$</t>
  </si>
  <si>
    <t>TOTAL SUBCONTRACTOR COSTS</t>
  </si>
  <si>
    <t>$</t>
  </si>
  <si>
    <t>$</t>
  </si>
  <si>
    <t>$</t>
  </si>
  <si>
    <t>TOTAL DIRECT COSTS</t>
  </si>
  <si>
    <t>$</t>
  </si>
  <si>
    <t>$</t>
  </si>
  <si>
    <t>$</t>
  </si>
  <si>
    <t>G&amp;A, F&amp;A, FCCM</t>
  </si>
  <si>
    <t>Rate</t>
  </si>
  <si>
    <t>Rate Applied to</t>
  </si>
  <si>
    <t>Total Amount</t>
  </si>
  <si>
    <t>Rate</t>
  </si>
  <si>
    <t>Rate Applied to</t>
  </si>
  <si>
    <t>Total Amount</t>
  </si>
  <si>
    <t>Rate</t>
  </si>
  <si>
    <t>Rate Applied to</t>
  </si>
  <si>
    <t>Total Amount</t>
  </si>
  <si>
    <t>Rate</t>
  </si>
  <si>
    <t>Rate Applied to</t>
  </si>
  <si>
    <t>Total Amount</t>
  </si>
  <si>
    <t>Rate</t>
  </si>
  <si>
    <t>Rate Applied to</t>
  </si>
  <si>
    <t>Total Amount</t>
  </si>
  <si>
    <t>G&amp;A OR F&amp;A</t>
  </si>
  <si>
    <t>%</t>
  </si>
  <si>
    <t>$</t>
  </si>
  <si>
    <t>$</t>
  </si>
  <si>
    <t>%</t>
  </si>
  <si>
    <t>$</t>
  </si>
  <si>
    <t>$</t>
  </si>
  <si>
    <t>%</t>
  </si>
  <si>
    <t>$</t>
  </si>
  <si>
    <t>$</t>
  </si>
  <si>
    <t>FACILITIES CAPITAL COST OF MONEY (FCCM) (Attach Completed DD Form 1861)</t>
  </si>
  <si>
    <t>$</t>
  </si>
  <si>
    <t>$</t>
  </si>
  <si>
    <t>$</t>
  </si>
  <si>
    <t>$</t>
  </si>
  <si>
    <t>TOTAL COSTS</t>
  </si>
  <si>
    <t>$</t>
  </si>
  <si>
    <t>$</t>
  </si>
  <si>
    <t>$</t>
  </si>
  <si>
    <t>FEE/PROFIT</t>
  </si>
  <si>
    <t>Fee Rate</t>
  </si>
  <si>
    <t>Fee Rate Applied to: (total cost, excluding travel &amp;FCCM)</t>
  </si>
  <si>
    <t>Total Amount</t>
  </si>
  <si>
    <t>Fee Rate</t>
  </si>
  <si>
    <t>Fee Rate Applied to: (total cost, excluding travel &amp;FCCM)</t>
  </si>
  <si>
    <t>Total Amount</t>
  </si>
  <si>
    <t>Fee Rate</t>
  </si>
  <si>
    <t>Fee Rate Applied to: (total cost, excluding travel &amp;FCCM)</t>
  </si>
  <si>
    <t>Total Amount</t>
  </si>
  <si>
    <t>Fee Rate</t>
  </si>
  <si>
    <t>Fee Rate Applied to: (total cost, excluding travel &amp;FCCM)</t>
  </si>
  <si>
    <t>Total Amount</t>
  </si>
  <si>
    <t>Fee Rate</t>
  </si>
  <si>
    <t>Fee Rate Applied to: (total cost, excluding travel &amp;FCCM)</t>
  </si>
  <si>
    <t>Total Amount</t>
  </si>
  <si>
    <t>FEE OR PROFIT</t>
  </si>
  <si>
    <t>%</t>
  </si>
  <si>
    <t>$</t>
  </si>
  <si>
    <t>%</t>
  </si>
  <si>
    <t>$</t>
  </si>
  <si>
    <t>$</t>
  </si>
  <si>
    <t>%</t>
  </si>
  <si>
    <t>$</t>
  </si>
  <si>
    <t>$</t>
  </si>
  <si>
    <t>%</t>
  </si>
  <si>
    <t>$</t>
  </si>
  <si>
    <t>$</t>
  </si>
  <si>
    <t>%</t>
  </si>
  <si>
    <t>$</t>
  </si>
  <si>
    <t>$</t>
  </si>
  <si>
    <t>TOTAL COST PLUS FEE</t>
  </si>
  <si>
    <t>$</t>
  </si>
  <si>
    <t>$</t>
  </si>
  <si>
    <t>$</t>
  </si>
  <si>
    <t>MATERIALS/EQUIPMENT</t>
  </si>
  <si>
    <t>Item</t>
  </si>
  <si>
    <t>Manufacturer</t>
  </si>
  <si>
    <t>Part Number</t>
  </si>
  <si>
    <t>Unit Price</t>
  </si>
  <si>
    <t>Quantity</t>
  </si>
  <si>
    <t>Total Price</t>
  </si>
  <si>
    <t>Contract Period</t>
  </si>
  <si>
    <t>Additional Information</t>
  </si>
  <si>
    <t>Note:</t>
  </si>
  <si>
    <t>Consumables may be listed as a lump sum if no individual item is over $5,000.  For those items that are over $5,000, list separately from the rest of consumable pricing.</t>
  </si>
  <si>
    <t>TRAVEL</t>
  </si>
  <si>
    <t>Trip #:</t>
  </si>
  <si>
    <t>Location:</t>
  </si>
  <si>
    <t>Boston, MA (HealthMap and ProMED-mail)</t>
  </si>
  <si>
    <t>Contract Period</t>
  </si>
  <si>
    <t>Purpose:</t>
  </si>
  <si>
    <t>Meet with HealthMap and ProMED-mail editors</t>
  </si>
  <si>
    <t>Base Period</t>
  </si>
  <si>
    <t>Days</t>
  </si>
  <si>
    <t># of People</t>
  </si>
  <si>
    <t>OTHER DIRECT COSTS</t>
  </si>
  <si>
    <t>Description</t>
  </si>
  <si>
    <t>Total Price</t>
  </si>
  <si>
    <t>Contract Period</t>
  </si>
  <si>
    <t>Additional Information</t>
  </si>
  <si>
    <t>Airfare</t>
  </si>
  <si>
    <t>Per Diem</t>
  </si>
  <si>
    <t>Lodging</t>
  </si>
  <si>
    <t>Other</t>
  </si>
  <si>
    <t>Total</t>
  </si>
  <si>
    <t>List detailed description and additional information stating the need for the requirement and the method with which the total cost was calculated.                                                                                                                                     Example:  Twenty hours of laboratory usage is required to complete Task 4 and was calculated at a rate of $200 per hour.  Laboratory hours were estimated based on experience with previous efforts of a similar size and scope.</t>
  </si>
  <si>
    <t>Cloud Processing Services</t>
  </si>
  <si>
    <t>Itemized Expenses for "Other"</t>
  </si>
  <si>
    <t>Description</t>
  </si>
  <si>
    <t>Amount</t>
  </si>
  <si>
    <t>Transportation to/from airport and in Boston</t>
  </si>
  <si>
    <t>Base Period</t>
  </si>
  <si>
    <t>Commercial cloud processing for modeling, data analysis, software development, and web hosting. Estimate is based on our current monthly cost ($1295 for July 2014 x 12 months), assuming our costs increase by 10% with additional usage of our services by the BSVE.</t>
  </si>
  <si>
    <t>Domain Registrar</t>
  </si>
  <si>
    <t>Local transport NYC</t>
  </si>
  <si>
    <t>Base Period</t>
  </si>
  <si>
    <t>Annual cost for domain name and security certificates</t>
  </si>
  <si>
    <t>Cloud Application Services</t>
  </si>
  <si>
    <t>Base period</t>
  </si>
  <si>
    <t>Cost of Google Apps Services and data hosting ($10 per user per month for google apps with unlimited storage)</t>
  </si>
  <si>
    <t>Data Purchasing</t>
  </si>
  <si>
    <t>Base Period</t>
  </si>
  <si>
    <t>Additional global datasets will be purchased based on priority diseases and regions identified in consultation with DTRA COR</t>
  </si>
  <si>
    <t>Code Hosting</t>
  </si>
  <si>
    <t>Base Period</t>
  </si>
  <si>
    <t>Estimate is based on the monthly cost of a github.com platinum plan</t>
  </si>
  <si>
    <t>Books and reference materials</t>
  </si>
  <si>
    <t>Total:</t>
  </si>
  <si>
    <t>Base Period</t>
  </si>
  <si>
    <t>Estimate is a subscription to Safari Books Online ($46.81/month), plus 5 additional book purchases at $30 each</t>
  </si>
  <si>
    <t>Software Licenses</t>
  </si>
  <si>
    <t>Base Period</t>
  </si>
  <si>
    <t>Additional licenses for software such as text editors and office tools (estimated $100 per person)</t>
  </si>
  <si>
    <t>Publication Fees</t>
  </si>
  <si>
    <t>Base Period</t>
  </si>
  <si>
    <t>Calculated based on average publication fee for PLoS (Public Library of Science) journals (2 publications x $2,250 per publication)</t>
  </si>
  <si>
    <t>Meeting Costs</t>
  </si>
  <si>
    <t>Base Period</t>
  </si>
  <si>
    <t>This will support two all-day meetings with the partners at the EcoHealth Alliance office in NY. It covers printing, copying, additional support for meeting materials, conference line and room usage, and other supplies to enhance partner collaboration.</t>
  </si>
  <si>
    <t>Recruiting</t>
  </si>
  <si>
    <t>Base Period</t>
  </si>
  <si>
    <t>2 job listings at $350 per 30-day listing on StackOverflow careers</t>
  </si>
  <si>
    <t>Cloud Processing Services</t>
  </si>
  <si>
    <t>Opion Year I</t>
  </si>
  <si>
    <t>Commercial cloud processing for modeling, data analysis, software development, and web hosting. Estimate is based on our current monthly cost ($1295 for July 2014 x 12 months), assuming our costs increase by 10% with additional usage of our services by the BSVE.</t>
  </si>
  <si>
    <t>Domain Registrar</t>
  </si>
  <si>
    <t>Trip #:</t>
  </si>
  <si>
    <t>Opion Year I</t>
  </si>
  <si>
    <t>Annual cost for domain name and security certificates</t>
  </si>
  <si>
    <t>Location:</t>
  </si>
  <si>
    <t>Cloud Application Services</t>
  </si>
  <si>
    <t>Carrboro, NC (Kitware)</t>
  </si>
  <si>
    <t>Contract Period</t>
  </si>
  <si>
    <t>Purpose:</t>
  </si>
  <si>
    <t>Meet with Kitware database team</t>
  </si>
  <si>
    <t>Opion Year I</t>
  </si>
  <si>
    <t>Cost of Google Apps Services and data hosting ($10 per user per month for google apps with unlimited storage)</t>
  </si>
  <si>
    <t>Data Purchasing</t>
  </si>
  <si>
    <t>Opion Year I</t>
  </si>
  <si>
    <t>Additional global datasets will be purchased based on priority diseases and regions identified in consultation with DTRA COR</t>
  </si>
  <si>
    <t>Code Hosting</t>
  </si>
  <si>
    <t>Base Period</t>
  </si>
  <si>
    <t>Days</t>
  </si>
  <si>
    <t># of People</t>
  </si>
  <si>
    <t>Airfare</t>
  </si>
  <si>
    <t>Opion Year I</t>
  </si>
  <si>
    <t>Per Diem</t>
  </si>
  <si>
    <t>Lodging</t>
  </si>
  <si>
    <t>Estimate is based on the monthly cost of a github.com platinum plan</t>
  </si>
  <si>
    <t>Other</t>
  </si>
  <si>
    <t>Books and reference materials</t>
  </si>
  <si>
    <t>Total</t>
  </si>
  <si>
    <t>Opion Year I</t>
  </si>
  <si>
    <t>Estimate is a subscription to Safari Books Online ($46.81/month), plus 5 additional book purchases at $30 each</t>
  </si>
  <si>
    <t>Software Licenses</t>
  </si>
  <si>
    <t>Opion Year I</t>
  </si>
  <si>
    <t>Additional licenses for software such as text editors and office tools (estimated $100 per person)</t>
  </si>
  <si>
    <t>Publication Fees</t>
  </si>
  <si>
    <t>Opion Year I</t>
  </si>
  <si>
    <t>Calculated based on average publication fee for PLoS (Public Library of Science) journals (2 publications x $2,250 per publication)</t>
  </si>
  <si>
    <t>Meeting Costs</t>
  </si>
  <si>
    <t>Opion Year I</t>
  </si>
  <si>
    <t>This will support two all-day meetings with the partners at the EcoHealth Alliance office in NY. It covers printing, copying, additional support for meeting materials, conference line and room usage, and other supplies to enhance partner collaboration.</t>
  </si>
  <si>
    <t>Itemized Expenses for "Other"</t>
  </si>
  <si>
    <t>Description</t>
  </si>
  <si>
    <t>Amount</t>
  </si>
  <si>
    <t>Transportation to/from airport and in Carrboro</t>
  </si>
  <si>
    <t>Local transport NYC</t>
  </si>
  <si>
    <t>Total:</t>
  </si>
  <si>
    <t>Trip #:</t>
  </si>
  <si>
    <t>Location:</t>
  </si>
  <si>
    <t>Clifton Park, NY (Kitware)</t>
  </si>
  <si>
    <t>Contract Period</t>
  </si>
  <si>
    <t>Purpose:</t>
  </si>
  <si>
    <t>Meet with Kitware visualization team</t>
  </si>
  <si>
    <t>Base Period</t>
  </si>
  <si>
    <t>Days</t>
  </si>
  <si>
    <t># of People</t>
  </si>
  <si>
    <t>Airfare</t>
  </si>
  <si>
    <t>Per Diem</t>
  </si>
  <si>
    <t>Lodging</t>
  </si>
  <si>
    <t>Other</t>
  </si>
  <si>
    <t>Total</t>
  </si>
  <si>
    <t>Itemized Expenses for "Other"</t>
  </si>
  <si>
    <t>Description</t>
  </si>
  <si>
    <t>Amount</t>
  </si>
  <si>
    <t>Train fare</t>
  </si>
  <si>
    <t>Transportation in Clifton Park/Albany</t>
  </si>
  <si>
    <t>Local transport NYC</t>
  </si>
  <si>
    <t>Total:</t>
  </si>
  <si>
    <t>Trip #:</t>
  </si>
  <si>
    <t>Location:</t>
  </si>
  <si>
    <t>Washington, DC Area (DTRA and BSVE)</t>
  </si>
  <si>
    <t>Contract Period</t>
  </si>
  <si>
    <t>Purpose:</t>
  </si>
  <si>
    <t>Meet with DTRA and the BSVE team</t>
  </si>
  <si>
    <t>Days</t>
  </si>
  <si>
    <t># of People</t>
  </si>
  <si>
    <t>Airfare</t>
  </si>
  <si>
    <t>Per Diem</t>
  </si>
  <si>
    <t>Lodging</t>
  </si>
  <si>
    <t>Other</t>
  </si>
  <si>
    <t>Total</t>
  </si>
  <si>
    <t>Itemized Expenses for "Other"</t>
  </si>
  <si>
    <t>Description</t>
  </si>
  <si>
    <t>Amount</t>
  </si>
  <si>
    <t>Transportation to/from airport and in DC</t>
  </si>
  <si>
    <t>Local transport NYC</t>
  </si>
  <si>
    <t>Total:</t>
  </si>
  <si>
    <t>Trip #:</t>
  </si>
  <si>
    <t>Location:</t>
  </si>
  <si>
    <t>Washington, DC Area (DTRA and BSVE)</t>
  </si>
  <si>
    <t>Contract Period</t>
  </si>
  <si>
    <t>Purpose:</t>
  </si>
  <si>
    <t>Meet with DTRA and the BSVE team</t>
  </si>
  <si>
    <t>Days</t>
  </si>
  <si>
    <t># of People</t>
  </si>
  <si>
    <t>Airfare</t>
  </si>
  <si>
    <t>Per Diem</t>
  </si>
  <si>
    <t>Lodging</t>
  </si>
  <si>
    <t>Other</t>
  </si>
  <si>
    <t>Total</t>
  </si>
  <si>
    <t>Itemized Expenses for "Other"</t>
  </si>
  <si>
    <t>Description</t>
  </si>
  <si>
    <t>Amount</t>
  </si>
  <si>
    <t>Transportation to/from airport and in DC</t>
  </si>
  <si>
    <t>Local transport NYC</t>
  </si>
  <si>
    <t>Total:</t>
  </si>
  <si>
    <t>Trip #:</t>
  </si>
  <si>
    <t>Location:</t>
  </si>
  <si>
    <t>TBD (Digital Disease Detection Conference)</t>
  </si>
  <si>
    <t>Contract Period</t>
  </si>
  <si>
    <t>Purpose:</t>
  </si>
  <si>
    <t>Attend Digital Disease Detection Conference hosted by HealthMap</t>
  </si>
  <si>
    <t>Days</t>
  </si>
  <si>
    <t># of People</t>
  </si>
  <si>
    <t>Airfare</t>
  </si>
  <si>
    <t>Per Diem</t>
  </si>
  <si>
    <t>Lodging</t>
  </si>
  <si>
    <t>Other</t>
  </si>
  <si>
    <t>Total</t>
  </si>
  <si>
    <t>Itemized Expenses for "Other"</t>
  </si>
  <si>
    <t>Description</t>
  </si>
  <si>
    <t>Amount</t>
  </si>
  <si>
    <t>Transportation to/from airport and during conference</t>
  </si>
  <si>
    <t>Local transport NYC</t>
  </si>
  <si>
    <t>Total:</t>
  </si>
  <si>
    <t>SUBCONTRACTORS</t>
  </si>
  <si>
    <t>Company Name</t>
  </si>
  <si>
    <t>Total Price</t>
  </si>
  <si>
    <t>Contract Period</t>
  </si>
  <si>
    <t>Additional Information</t>
  </si>
  <si>
    <t>Kitware</t>
  </si>
  <si>
    <t>Base Period</t>
  </si>
  <si>
    <t>ISID</t>
  </si>
  <si>
    <t>Kitware</t>
  </si>
  <si>
    <t>Option I</t>
  </si>
  <si>
    <t>ISID</t>
  </si>
  <si>
    <t>Option I</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</si>
</sst>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164" formatCode="&quot;$&quot;#,##0_);[Red]\(&quot;$&quot;#,##0\)"/>
    <numFmt numFmtId="165" formatCode="_(&quot;$&quot;* #,##0.00_);_(&quot;$&quot;* \(#,##0.00\);_(&quot;$&quot;* &quot;-&quot;??_);_(@_)"/>
    <numFmt numFmtId="166" formatCode="_(&quot;$&quot;* #,##0_);_(&quot;$&quot;* \(#,##0\);_(&quot;$&quot;* &quot;-&quot;??_);_(@_)"/>
    <numFmt numFmtId="167" formatCode="&quot;$&quot;#,##0.00"/>
    <numFmt numFmtId="168" formatCode="0.0%"/>
    <numFmt numFmtId="169" formatCode="&quot;$&quot;#,##0"/>
    <numFmt numFmtId="170" formatCode="&quot;$&quot;#,##0.00;[Red]&quot;$&quot;#,##0.00"/>
    <numFmt numFmtId="171" formatCode="_-&quot;$&quot;* #,##0_-;\-&quot;$&quot;* #,##0_-;_-&quot;$&quot;* &quot;-&quot;??_-;_-@_-"/>
  </numFmts>
  <fonts count="20" x14ac:knownFonts="1">
    <font>
      <sz val="10"/>
      <name val="Arial"/>
    </font>
    <font>
      <sz val="12"/>
      <color theme="1"/>
      <name val="Calibri"/>
      <family val="2"/>
      <scheme val="minor"/>
    </font>
    <font>
      <b/>
      <sz val="16"/>
      <color rgb="FF000000"/>
      <name val="Times New Roman"/>
    </font>
    <font>
      <sz val="8"/>
      <color rgb="FF008000"/>
      <name val="Times New Roman"/>
    </font>
    <font>
      <sz val="8"/>
      <color rgb="FF000000"/>
      <name val="Times New Roman"/>
    </font>
    <font>
      <b/>
      <sz val="8"/>
      <color rgb="FF000000"/>
      <name val="Times New Roman"/>
    </font>
    <font>
      <sz val="8"/>
      <name val="Times New Roman"/>
    </font>
    <font>
      <sz val="11"/>
      <color rgb="FF000000"/>
      <name val="Calibri"/>
    </font>
    <font>
      <sz val="10"/>
      <color rgb="FF000000"/>
      <name val="Times New Roman"/>
    </font>
    <font>
      <sz val="11"/>
      <color rgb="FF000000"/>
      <name val="Times New Roman"/>
    </font>
    <font>
      <b/>
      <sz val="16"/>
      <name val="Times New Roman"/>
    </font>
    <font>
      <b/>
      <sz val="8"/>
      <name val="Times New Roman"/>
    </font>
    <font>
      <i/>
      <sz val="8"/>
      <name val="Times New Roman"/>
    </font>
    <font>
      <sz val="11"/>
      <name val="Times New Roman"/>
    </font>
    <font>
      <sz val="10"/>
      <name val="Arial"/>
    </font>
    <font>
      <sz val="12"/>
      <color rgb="FF9C6500"/>
      <name val="Calibri"/>
      <family val="2"/>
      <scheme val="minor"/>
    </font>
    <font>
      <u/>
      <sz val="10"/>
      <color theme="10"/>
      <name val="Arial"/>
    </font>
    <font>
      <u/>
      <sz val="10"/>
      <color theme="11"/>
      <name val="Arial"/>
    </font>
    <font>
      <sz val="10"/>
      <color theme="1"/>
      <name val="Arial"/>
    </font>
    <font>
      <sz val="8"/>
      <color theme="1"/>
      <name val="Times New Roman"/>
    </font>
  </fonts>
  <fills count="5">
    <fill>
      <patternFill patternType="none"/>
    </fill>
    <fill>
      <patternFill patternType="gray125"/>
    </fill>
    <fill>
      <patternFill patternType="solid">
        <fgColor rgb="FFD8D8D8"/>
        <bgColor rgb="FFD8D8D8"/>
      </patternFill>
    </fill>
    <fill>
      <patternFill patternType="solid">
        <fgColor rgb="FFFFFFFF"/>
        <bgColor rgb="FFFFFFFF"/>
      </patternFill>
    </fill>
    <fill>
      <patternFill patternType="solid">
        <fgColor rgb="FFFFEB9C"/>
      </patternFill>
    </fill>
  </fills>
  <borders count="52">
    <border>
      <left/>
      <right/>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top style="medium">
        <color rgb="FF000000"/>
      </top>
      <bottom/>
      <diagonal/>
    </border>
    <border>
      <left style="thin">
        <color rgb="FF000000"/>
      </left>
      <right/>
      <top style="medium">
        <color rgb="FF000000"/>
      </top>
      <bottom style="thin">
        <color rgb="FF000000"/>
      </bottom>
      <diagonal/>
    </border>
    <border>
      <left/>
      <right style="medium">
        <color rgb="FF000000"/>
      </right>
      <top style="medium">
        <color rgb="FF000000"/>
      </top>
      <bottom/>
      <diagonal/>
    </border>
    <border>
      <left/>
      <right style="medium">
        <color rgb="FF000000"/>
      </right>
      <top/>
      <bottom/>
      <diagonal/>
    </border>
    <border>
      <left style="thin">
        <color rgb="FF000000"/>
      </left>
      <right style="medium">
        <color rgb="FF000000"/>
      </right>
      <top/>
      <bottom style="thin">
        <color rgb="FF000000"/>
      </bottom>
      <diagonal/>
    </border>
    <border>
      <left style="medium">
        <color rgb="FF000000"/>
      </left>
      <right/>
      <top/>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medium">
        <color rgb="FF000000"/>
      </right>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thin">
        <color rgb="FF000000"/>
      </top>
      <bottom/>
      <diagonal/>
    </border>
    <border>
      <left style="medium">
        <color rgb="FF000000"/>
      </left>
      <right style="thin">
        <color rgb="FF000000"/>
      </right>
      <top style="thin">
        <color rgb="FF000000"/>
      </top>
      <bottom/>
      <diagonal/>
    </border>
    <border>
      <left style="medium">
        <color rgb="FF000000"/>
      </left>
      <right/>
      <top style="medium">
        <color rgb="FF000000"/>
      </top>
      <bottom/>
      <diagonal/>
    </border>
    <border>
      <left style="thin">
        <color rgb="FF000000"/>
      </left>
      <right style="thin">
        <color rgb="FF000000"/>
      </right>
      <top style="thin">
        <color rgb="FF000000"/>
      </top>
      <bottom/>
      <diagonal/>
    </border>
    <border>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medium">
        <color rgb="FF000000"/>
      </top>
      <bottom/>
      <diagonal/>
    </border>
    <border>
      <left/>
      <right style="thin">
        <color rgb="FF000000"/>
      </right>
      <top style="medium">
        <color rgb="FF000000"/>
      </top>
      <bottom/>
      <diagonal/>
    </border>
    <border>
      <left/>
      <right/>
      <top style="medium">
        <color rgb="FF000000"/>
      </top>
      <bottom style="thin">
        <color rgb="FF000000"/>
      </bottom>
      <diagonal/>
    </border>
    <border>
      <left style="thin">
        <color rgb="FF000000"/>
      </left>
      <right style="medium">
        <color rgb="FF000000"/>
      </right>
      <top style="medium">
        <color rgb="FF000000"/>
      </top>
      <bottom/>
      <diagonal/>
    </border>
    <border>
      <left style="thin">
        <color rgb="FF000000"/>
      </left>
      <right style="thin">
        <color rgb="FF000000"/>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rgb="FF000000"/>
      </left>
      <right style="thin">
        <color rgb="FF000000"/>
      </right>
      <top/>
      <bottom style="thin">
        <color auto="1"/>
      </bottom>
      <diagonal/>
    </border>
    <border>
      <left style="thin">
        <color rgb="FF000000"/>
      </left>
      <right style="medium">
        <color rgb="FF000000"/>
      </right>
      <top style="thin">
        <color rgb="FF000000"/>
      </top>
      <bottom style="medium">
        <color auto="1"/>
      </bottom>
      <diagonal/>
    </border>
  </borders>
  <cellStyleXfs count="11">
    <xf numFmtId="0" fontId="0" fillId="0" borderId="0"/>
    <xf numFmtId="165" fontId="14" fillId="0" borderId="0" applyFont="0" applyFill="0" applyBorder="0" applyAlignment="0" applyProtection="0"/>
    <xf numFmtId="0" fontId="15" fillId="4" borderId="0" applyNumberFormat="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cellStyleXfs>
  <cellXfs count="171">
    <xf numFmtId="0" fontId="0" fillId="0" borderId="0" xfId="0"/>
    <xf numFmtId="0" fontId="3" fillId="0" borderId="2" xfId="0" applyFont="1" applyBorder="1" applyAlignment="1">
      <alignmen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vertical="center" wrapText="1"/>
    </xf>
    <xf numFmtId="165" fontId="4" fillId="0" borderId="6" xfId="0" applyNumberFormat="1" applyFont="1" applyBorder="1" applyAlignment="1">
      <alignment vertical="center" wrapText="1"/>
    </xf>
    <xf numFmtId="0" fontId="4" fillId="0" borderId="7" xfId="0" applyFont="1" applyBorder="1" applyAlignment="1">
      <alignment horizontal="center" vertical="center" wrapText="1"/>
    </xf>
    <xf numFmtId="166" fontId="4" fillId="0" borderId="9" xfId="0" applyNumberFormat="1" applyFont="1" applyBorder="1" applyAlignment="1">
      <alignment vertical="center" wrapText="1"/>
    </xf>
    <xf numFmtId="0" fontId="4" fillId="0" borderId="6" xfId="0" applyFont="1" applyBorder="1" applyAlignment="1">
      <alignment vertical="center" wrapText="1"/>
    </xf>
    <xf numFmtId="167" fontId="4" fillId="0" borderId="9" xfId="0" applyNumberFormat="1" applyFont="1" applyBorder="1" applyAlignment="1">
      <alignment vertic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166" fontId="4" fillId="0" borderId="9" xfId="0" applyNumberFormat="1" applyFont="1" applyBorder="1" applyAlignment="1">
      <alignment vertical="center" wrapText="1"/>
    </xf>
    <xf numFmtId="0" fontId="4" fillId="0" borderId="11" xfId="0" applyFont="1" applyBorder="1" applyAlignment="1">
      <alignment vertical="center" wrapText="1"/>
    </xf>
    <xf numFmtId="0" fontId="5" fillId="0" borderId="12" xfId="0" applyFont="1" applyBorder="1" applyAlignment="1">
      <alignment vertical="center" wrapText="1"/>
    </xf>
    <xf numFmtId="0" fontId="3" fillId="2" borderId="6" xfId="0" applyFont="1" applyFill="1" applyBorder="1" applyAlignment="1">
      <alignment vertical="center" wrapText="1"/>
    </xf>
    <xf numFmtId="0" fontId="4" fillId="2" borderId="6" xfId="0" applyFont="1" applyFill="1" applyBorder="1" applyAlignment="1">
      <alignment vertical="center" wrapText="1"/>
    </xf>
    <xf numFmtId="0" fontId="4" fillId="0" borderId="13" xfId="0" applyFont="1" applyBorder="1" applyAlignment="1">
      <alignment vertical="center" wrapText="1"/>
    </xf>
    <xf numFmtId="168" fontId="6" fillId="0" borderId="6" xfId="0" applyNumberFormat="1" applyFont="1" applyBorder="1" applyAlignment="1">
      <alignment horizontal="center" vertical="center" wrapText="1"/>
    </xf>
    <xf numFmtId="0" fontId="4" fillId="0" borderId="9" xfId="0" applyFont="1" applyBorder="1" applyAlignment="1">
      <alignment horizontal="center" vertical="center" wrapText="1"/>
    </xf>
    <xf numFmtId="0" fontId="6" fillId="0" borderId="6" xfId="0" applyFont="1" applyBorder="1" applyAlignment="1">
      <alignment horizontal="center" vertical="center" wrapText="1"/>
    </xf>
    <xf numFmtId="168" fontId="6" fillId="0" borderId="6" xfId="0" applyNumberFormat="1" applyFont="1" applyBorder="1" applyAlignment="1">
      <alignment horizontal="center" vertical="center" wrapText="1"/>
    </xf>
    <xf numFmtId="10" fontId="6" fillId="0" borderId="6" xfId="0" applyNumberFormat="1" applyFont="1" applyBorder="1" applyAlignment="1">
      <alignment horizontal="center" vertical="center" wrapText="1"/>
    </xf>
    <xf numFmtId="0" fontId="4" fillId="0" borderId="7" xfId="0" applyFont="1" applyBorder="1" applyAlignment="1">
      <alignment horizontal="left" vertical="center" wrapText="1"/>
    </xf>
    <xf numFmtId="0" fontId="4" fillId="0" borderId="9" xfId="0" applyFont="1" applyBorder="1" applyAlignment="1">
      <alignment horizontal="left" vertical="center" wrapText="1"/>
    </xf>
    <xf numFmtId="3" fontId="4" fillId="0" borderId="7" xfId="0" applyNumberFormat="1" applyFont="1" applyBorder="1" applyAlignment="1">
      <alignment horizontal="right" vertical="center" wrapText="1"/>
    </xf>
    <xf numFmtId="166" fontId="4" fillId="0" borderId="9" xfId="0" applyNumberFormat="1" applyFont="1" applyBorder="1" applyAlignment="1">
      <alignment horizontal="left" vertical="center" wrapText="1"/>
    </xf>
    <xf numFmtId="0" fontId="5" fillId="0" borderId="13" xfId="0" applyFont="1" applyBorder="1" applyAlignment="1">
      <alignment vertical="center" wrapText="1"/>
    </xf>
    <xf numFmtId="0" fontId="4" fillId="2" borderId="7" xfId="0" applyFont="1" applyFill="1" applyBorder="1" applyAlignment="1">
      <alignment vertical="center" wrapText="1"/>
    </xf>
    <xf numFmtId="0" fontId="4" fillId="0" borderId="7" xfId="0" applyFont="1" applyBorder="1" applyAlignment="1">
      <alignment vertical="center" wrapText="1"/>
    </xf>
    <xf numFmtId="0" fontId="4" fillId="2" borderId="14" xfId="0" applyFont="1" applyFill="1" applyBorder="1" applyAlignment="1">
      <alignment vertical="center" wrapText="1"/>
    </xf>
    <xf numFmtId="0" fontId="4" fillId="2" borderId="15" xfId="0" applyFont="1" applyFill="1" applyBorder="1" applyAlignment="1">
      <alignment vertical="center" wrapText="1"/>
    </xf>
    <xf numFmtId="0" fontId="4" fillId="0" borderId="16" xfId="0" applyFont="1" applyBorder="1" applyAlignment="1">
      <alignment vertical="center" wrapText="1"/>
    </xf>
    <xf numFmtId="0" fontId="7" fillId="0" borderId="17" xfId="0" applyFont="1" applyBorder="1"/>
    <xf numFmtId="0" fontId="8" fillId="0" borderId="17" xfId="0" applyFont="1" applyBorder="1"/>
    <xf numFmtId="0" fontId="8" fillId="0" borderId="17" xfId="0" applyFont="1" applyBorder="1"/>
    <xf numFmtId="0" fontId="9" fillId="0" borderId="18" xfId="0" applyFont="1" applyBorder="1" applyAlignment="1">
      <alignment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9" fillId="0" borderId="21" xfId="0" applyFont="1" applyBorder="1" applyAlignment="1">
      <alignment vertical="center"/>
    </xf>
    <xf numFmtId="0" fontId="9" fillId="0" borderId="6" xfId="0" applyFont="1" applyBorder="1" applyAlignment="1">
      <alignment vertical="center"/>
    </xf>
    <xf numFmtId="0" fontId="9" fillId="0" borderId="6" xfId="0" applyFont="1" applyBorder="1" applyAlignment="1">
      <alignment vertical="center"/>
    </xf>
    <xf numFmtId="0" fontId="9" fillId="0" borderId="7" xfId="0" applyFont="1" applyBorder="1" applyAlignment="1">
      <alignment horizontal="center" vertical="center"/>
    </xf>
    <xf numFmtId="164" fontId="9" fillId="0" borderId="5" xfId="0" applyNumberFormat="1" applyFont="1" applyBorder="1" applyAlignment="1">
      <alignment horizontal="center"/>
    </xf>
    <xf numFmtId="164" fontId="9" fillId="0" borderId="23" xfId="0" applyNumberFormat="1" applyFont="1" applyBorder="1" applyAlignment="1">
      <alignment horizontal="center"/>
    </xf>
    <xf numFmtId="0" fontId="9" fillId="0" borderId="22" xfId="0" applyFont="1" applyBorder="1" applyAlignment="1">
      <alignment horizontal="center" vertical="center"/>
    </xf>
    <xf numFmtId="0" fontId="9" fillId="0" borderId="9" xfId="0" applyFont="1" applyBorder="1" applyAlignment="1">
      <alignment vertical="center"/>
    </xf>
    <xf numFmtId="0" fontId="9" fillId="0" borderId="14" xfId="0" applyFont="1" applyBorder="1" applyAlignment="1">
      <alignment vertical="center"/>
    </xf>
    <xf numFmtId="0" fontId="9" fillId="0" borderId="15" xfId="0" applyFont="1" applyBorder="1" applyAlignment="1">
      <alignment horizontal="center" vertical="center"/>
    </xf>
    <xf numFmtId="165" fontId="9" fillId="0" borderId="15" xfId="0" applyNumberFormat="1" applyFont="1" applyBorder="1" applyAlignment="1">
      <alignment horizontal="center" vertical="center"/>
    </xf>
    <xf numFmtId="164" fontId="9" fillId="0" borderId="15" xfId="0" applyNumberFormat="1" applyFont="1" applyBorder="1" applyAlignment="1">
      <alignment horizontal="center" vertical="center"/>
    </xf>
    <xf numFmtId="0" fontId="9" fillId="0" borderId="24" xfId="0" applyFont="1" applyBorder="1" applyAlignment="1">
      <alignment horizontal="center" vertical="center"/>
    </xf>
    <xf numFmtId="0" fontId="9" fillId="0" borderId="16" xfId="0" applyFont="1" applyBorder="1" applyAlignment="1">
      <alignment vertical="center"/>
    </xf>
    <xf numFmtId="0" fontId="9" fillId="0" borderId="17" xfId="0" applyFont="1" applyBorder="1" applyAlignment="1">
      <alignment vertical="center"/>
    </xf>
    <xf numFmtId="0" fontId="9" fillId="0" borderId="17" xfId="0" applyFont="1" applyBorder="1" applyAlignment="1">
      <alignment horizontal="center" vertical="center"/>
    </xf>
    <xf numFmtId="0" fontId="9" fillId="0" borderId="17" xfId="0" applyFont="1" applyBorder="1"/>
    <xf numFmtId="0" fontId="11" fillId="2" borderId="25" xfId="0" applyFont="1" applyFill="1" applyBorder="1" applyAlignment="1">
      <alignment horizontal="right"/>
    </xf>
    <xf numFmtId="0" fontId="6" fillId="3" borderId="27" xfId="0" applyFont="1" applyFill="1" applyBorder="1"/>
    <xf numFmtId="0" fontId="11" fillId="2" borderId="26" xfId="0" applyFont="1" applyFill="1" applyBorder="1" applyAlignment="1">
      <alignment horizontal="right"/>
    </xf>
    <xf numFmtId="0" fontId="6" fillId="3" borderId="29" xfId="0" applyFont="1" applyFill="1" applyBorder="1"/>
    <xf numFmtId="0" fontId="11" fillId="2" borderId="6" xfId="0" applyFont="1" applyFill="1" applyBorder="1" applyAlignment="1">
      <alignment horizontal="right"/>
    </xf>
    <xf numFmtId="0" fontId="6" fillId="3" borderId="17" xfId="0" applyFont="1" applyFill="1" applyBorder="1"/>
    <xf numFmtId="0" fontId="6" fillId="3" borderId="30" xfId="0" applyFont="1" applyFill="1" applyBorder="1"/>
    <xf numFmtId="0" fontId="11" fillId="2" borderId="6" xfId="0" applyFont="1" applyFill="1" applyBorder="1" applyAlignment="1">
      <alignment horizontal="center"/>
    </xf>
    <xf numFmtId="0" fontId="9" fillId="0" borderId="4" xfId="0" applyFont="1" applyBorder="1"/>
    <xf numFmtId="0" fontId="9" fillId="0" borderId="31" xfId="0" applyFont="1" applyBorder="1" applyAlignment="1">
      <alignment vertical="center" wrapText="1"/>
    </xf>
    <xf numFmtId="0" fontId="12" fillId="3" borderId="32" xfId="0" applyFont="1" applyFill="1" applyBorder="1"/>
    <xf numFmtId="0" fontId="12" fillId="3" borderId="17" xfId="0" applyFont="1" applyFill="1" applyBorder="1"/>
    <xf numFmtId="0" fontId="6" fillId="3" borderId="6" xfId="0" applyFont="1" applyFill="1" applyBorder="1" applyAlignment="1">
      <alignment horizontal="center"/>
    </xf>
    <xf numFmtId="0" fontId="9" fillId="0" borderId="22" xfId="0" applyFont="1" applyBorder="1" applyAlignment="1">
      <alignment horizontal="center" vertical="center"/>
    </xf>
    <xf numFmtId="0" fontId="6" fillId="3" borderId="33" xfId="0" applyFont="1" applyFill="1" applyBorder="1"/>
    <xf numFmtId="0" fontId="11" fillId="2" borderId="15" xfId="0" applyFont="1" applyFill="1" applyBorder="1" applyAlignment="1">
      <alignment horizontal="right"/>
    </xf>
    <xf numFmtId="0" fontId="6" fillId="3" borderId="34" xfId="0" applyFont="1" applyFill="1" applyBorder="1"/>
    <xf numFmtId="0" fontId="6" fillId="3" borderId="26" xfId="0" applyFont="1" applyFill="1" applyBorder="1" applyAlignment="1">
      <alignment horizontal="center"/>
    </xf>
    <xf numFmtId="164" fontId="9" fillId="0" borderId="22" xfId="0" applyNumberFormat="1" applyFont="1" applyBorder="1" applyAlignment="1">
      <alignment horizontal="center" vertical="center"/>
    </xf>
    <xf numFmtId="0" fontId="9" fillId="0" borderId="9" xfId="0" applyFont="1" applyBorder="1" applyAlignment="1">
      <alignment vertical="center" wrapText="1"/>
    </xf>
    <xf numFmtId="167" fontId="9" fillId="0" borderId="7" xfId="0" applyNumberFormat="1" applyFont="1" applyBorder="1" applyAlignment="1">
      <alignment horizontal="center" vertical="center"/>
    </xf>
    <xf numFmtId="0" fontId="9" fillId="0" borderId="6" xfId="0" applyFont="1" applyBorder="1" applyAlignment="1">
      <alignment horizontal="left" vertical="center"/>
    </xf>
    <xf numFmtId="164" fontId="9" fillId="0" borderId="22" xfId="0" applyNumberFormat="1" applyFont="1" applyBorder="1" applyAlignment="1">
      <alignment horizontal="left" vertical="center"/>
    </xf>
    <xf numFmtId="0" fontId="9" fillId="0" borderId="9" xfId="0" applyFont="1" applyBorder="1" applyAlignment="1">
      <alignment horizontal="left" vertical="center" wrapText="1"/>
    </xf>
    <xf numFmtId="0" fontId="0" fillId="0" borderId="0" xfId="0" applyAlignment="1">
      <alignment horizontal="left"/>
    </xf>
    <xf numFmtId="0" fontId="9" fillId="0" borderId="22" xfId="0" applyFont="1" applyBorder="1" applyAlignment="1">
      <alignment horizontal="left" vertical="center"/>
    </xf>
    <xf numFmtId="0" fontId="9" fillId="0" borderId="9" xfId="0" applyFont="1" applyBorder="1" applyAlignment="1">
      <alignment horizontal="left" vertical="center"/>
    </xf>
    <xf numFmtId="0" fontId="9" fillId="0" borderId="14" xfId="0" applyFont="1" applyBorder="1" applyAlignment="1">
      <alignment horizontal="left" vertical="center"/>
    </xf>
    <xf numFmtId="0" fontId="9" fillId="0" borderId="24" xfId="0" applyFont="1" applyBorder="1" applyAlignment="1">
      <alignment horizontal="left" vertical="center"/>
    </xf>
    <xf numFmtId="0" fontId="9" fillId="0" borderId="16" xfId="0" applyFont="1" applyBorder="1" applyAlignment="1">
      <alignment horizontal="left" vertical="center"/>
    </xf>
    <xf numFmtId="167" fontId="9" fillId="0" borderId="7" xfId="0" applyNumberFormat="1" applyFont="1" applyBorder="1" applyAlignment="1">
      <alignment horizontal="right" vertical="center"/>
    </xf>
    <xf numFmtId="169" fontId="9" fillId="0" borderId="7" xfId="0" applyNumberFormat="1" applyFont="1" applyBorder="1" applyAlignment="1">
      <alignment horizontal="right" vertical="center"/>
    </xf>
    <xf numFmtId="0" fontId="9" fillId="0" borderId="7" xfId="0" applyFont="1" applyBorder="1" applyAlignment="1">
      <alignment horizontal="right" vertical="center"/>
    </xf>
    <xf numFmtId="170" fontId="9" fillId="0" borderId="15" xfId="0" applyNumberFormat="1" applyFont="1" applyBorder="1" applyAlignment="1">
      <alignment horizontal="right" vertical="center"/>
    </xf>
    <xf numFmtId="165" fontId="4" fillId="0" borderId="9" xfId="1" applyFont="1" applyBorder="1" applyAlignment="1">
      <alignment vertical="center" wrapText="1"/>
    </xf>
    <xf numFmtId="165" fontId="4" fillId="0" borderId="9" xfId="1" applyFont="1" applyBorder="1" applyAlignment="1">
      <alignment horizontal="left" vertical="center" wrapText="1"/>
    </xf>
    <xf numFmtId="165" fontId="4" fillId="0" borderId="7" xfId="1" applyFont="1" applyBorder="1" applyAlignment="1">
      <alignment horizontal="right" vertical="center" wrapText="1"/>
    </xf>
    <xf numFmtId="165" fontId="4" fillId="0" borderId="9" xfId="1" applyFont="1" applyBorder="1" applyAlignment="1">
      <alignment horizontal="right" vertical="center" wrapText="1"/>
    </xf>
    <xf numFmtId="165" fontId="4" fillId="0" borderId="7" xfId="1" applyFont="1" applyBorder="1" applyAlignment="1">
      <alignment horizontal="left" vertical="center" wrapText="1"/>
    </xf>
    <xf numFmtId="0" fontId="6" fillId="3" borderId="6" xfId="0" applyFont="1" applyFill="1" applyBorder="1" applyAlignment="1">
      <alignment horizontal="center"/>
    </xf>
    <xf numFmtId="0" fontId="11" fillId="2" borderId="4" xfId="0" applyFont="1" applyFill="1" applyBorder="1" applyAlignment="1">
      <alignment horizontal="right"/>
    </xf>
    <xf numFmtId="0" fontId="6" fillId="3" borderId="5" xfId="0" applyFont="1" applyFill="1" applyBorder="1" applyAlignment="1">
      <alignment horizontal="center"/>
    </xf>
    <xf numFmtId="0" fontId="11" fillId="2" borderId="5" xfId="0" applyFont="1" applyFill="1" applyBorder="1" applyAlignment="1">
      <alignment horizontal="right"/>
    </xf>
    <xf numFmtId="0" fontId="11" fillId="2" borderId="39" xfId="0" applyFont="1" applyFill="1" applyBorder="1" applyAlignment="1">
      <alignment horizontal="right"/>
    </xf>
    <xf numFmtId="0" fontId="6" fillId="3" borderId="15" xfId="0" applyFont="1" applyFill="1" applyBorder="1"/>
    <xf numFmtId="0" fontId="6" fillId="3" borderId="14" xfId="0" applyFont="1" applyFill="1" applyBorder="1"/>
    <xf numFmtId="0" fontId="6" fillId="3" borderId="41" xfId="0" applyFont="1" applyFill="1" applyBorder="1"/>
    <xf numFmtId="0" fontId="11" fillId="2" borderId="41" xfId="0" applyFont="1" applyFill="1" applyBorder="1" applyAlignment="1">
      <alignment horizontal="right"/>
    </xf>
    <xf numFmtId="0" fontId="11" fillId="2" borderId="28" xfId="0" applyFont="1" applyFill="1" applyBorder="1" applyAlignment="1">
      <alignment horizontal="right"/>
    </xf>
    <xf numFmtId="0" fontId="6" fillId="3" borderId="26" xfId="0" applyFont="1" applyFill="1" applyBorder="1"/>
    <xf numFmtId="0" fontId="6" fillId="3" borderId="42" xfId="0" applyFont="1" applyFill="1" applyBorder="1"/>
    <xf numFmtId="0" fontId="0" fillId="0" borderId="0" xfId="0" applyAlignment="1">
      <alignment horizontal="center"/>
    </xf>
    <xf numFmtId="0" fontId="9" fillId="0" borderId="1" xfId="0" applyFont="1" applyBorder="1" applyAlignment="1">
      <alignment vertical="center"/>
    </xf>
    <xf numFmtId="0" fontId="9" fillId="0" borderId="36" xfId="0" applyFont="1" applyBorder="1" applyAlignment="1">
      <alignment horizontal="center" vertical="center"/>
    </xf>
    <xf numFmtId="0" fontId="9" fillId="0" borderId="49" xfId="0" applyFont="1" applyBorder="1" applyAlignment="1">
      <alignment horizontal="center" vertical="center"/>
    </xf>
    <xf numFmtId="171" fontId="4" fillId="0" borderId="9" xfId="0" applyNumberFormat="1" applyFont="1" applyBorder="1" applyAlignment="1">
      <alignment vertical="center" wrapText="1"/>
    </xf>
    <xf numFmtId="167" fontId="0" fillId="0" borderId="0" xfId="0" applyNumberFormat="1"/>
    <xf numFmtId="0" fontId="2" fillId="0" borderId="1" xfId="0" applyFont="1" applyBorder="1" applyAlignment="1">
      <alignment horizontal="center"/>
    </xf>
    <xf numFmtId="0" fontId="0" fillId="0" borderId="0" xfId="0"/>
    <xf numFmtId="0" fontId="4" fillId="0" borderId="35" xfId="0" applyFont="1" applyBorder="1" applyAlignment="1">
      <alignment horizontal="center" vertical="center" wrapText="1"/>
    </xf>
    <xf numFmtId="0" fontId="4" fillId="0" borderId="3" xfId="0" applyFont="1" applyBorder="1" applyAlignment="1">
      <alignment vertical="center" wrapText="1"/>
    </xf>
    <xf numFmtId="0" fontId="4" fillId="0" borderId="2" xfId="0" applyFont="1" applyBorder="1" applyAlignment="1">
      <alignment horizontal="center" vertical="center" wrapText="1"/>
    </xf>
    <xf numFmtId="0" fontId="0" fillId="0" borderId="36" xfId="0" applyBorder="1"/>
    <xf numFmtId="0" fontId="0" fillId="0" borderId="37" xfId="0" applyBorder="1"/>
    <xf numFmtId="0" fontId="4" fillId="0" borderId="47" xfId="0" applyFont="1" applyBorder="1" applyAlignment="1">
      <alignment horizontal="center" vertical="center" wrapText="1"/>
    </xf>
    <xf numFmtId="0" fontId="0" fillId="0" borderId="31" xfId="0" applyBorder="1"/>
    <xf numFmtId="0" fontId="0" fillId="0" borderId="36" xfId="0" applyFont="1" applyBorder="1"/>
    <xf numFmtId="0" fontId="0" fillId="0" borderId="37" xfId="0" applyFont="1" applyBorder="1"/>
    <xf numFmtId="0" fontId="9" fillId="0" borderId="17" xfId="0" applyFont="1" applyBorder="1" applyAlignment="1">
      <alignment horizontal="left" vertical="center"/>
    </xf>
    <xf numFmtId="167" fontId="6" fillId="3" borderId="15" xfId="0" applyNumberFormat="1" applyFont="1" applyFill="1" applyBorder="1" applyAlignment="1">
      <alignment horizontal="center"/>
    </xf>
    <xf numFmtId="0" fontId="0" fillId="0" borderId="15" xfId="0" applyBorder="1"/>
    <xf numFmtId="167" fontId="6" fillId="3" borderId="7" xfId="0" applyNumberFormat="1" applyFont="1" applyFill="1" applyBorder="1" applyAlignment="1">
      <alignment horizontal="center"/>
    </xf>
    <xf numFmtId="0" fontId="0" fillId="0" borderId="7" xfId="0" applyBorder="1"/>
    <xf numFmtId="0" fontId="11" fillId="2" borderId="7" xfId="0" applyFont="1" applyFill="1" applyBorder="1" applyAlignment="1">
      <alignment horizontal="center"/>
    </xf>
    <xf numFmtId="0" fontId="0" fillId="0" borderId="9" xfId="0" applyBorder="1"/>
    <xf numFmtId="0" fontId="11" fillId="2" borderId="44" xfId="0" applyFont="1" applyFill="1" applyBorder="1" applyAlignment="1">
      <alignment horizontal="center"/>
    </xf>
    <xf numFmtId="0" fontId="0" fillId="0" borderId="45" xfId="0" applyBorder="1"/>
    <xf numFmtId="0" fontId="6" fillId="3" borderId="22" xfId="0" applyFont="1" applyFill="1" applyBorder="1" applyAlignment="1">
      <alignment horizontal="center"/>
    </xf>
    <xf numFmtId="0" fontId="0" fillId="0" borderId="43" xfId="0" applyBorder="1"/>
    <xf numFmtId="0" fontId="6" fillId="3" borderId="38" xfId="0" applyFont="1" applyFill="1" applyBorder="1" applyAlignment="1">
      <alignment horizontal="left"/>
    </xf>
    <xf numFmtId="0" fontId="0" fillId="0" borderId="17" xfId="0" applyBorder="1"/>
    <xf numFmtId="0" fontId="6" fillId="3" borderId="42" xfId="0" applyFont="1" applyFill="1" applyBorder="1" applyAlignment="1">
      <alignment horizontal="left"/>
    </xf>
    <xf numFmtId="0" fontId="0" fillId="0" borderId="26" xfId="0" applyBorder="1"/>
    <xf numFmtId="0" fontId="6" fillId="3" borderId="6" xfId="0" applyFont="1" applyFill="1" applyBorder="1" applyAlignment="1">
      <alignment horizontal="center"/>
    </xf>
    <xf numFmtId="0" fontId="11" fillId="2" borderId="6" xfId="0" applyFont="1" applyFill="1" applyBorder="1" applyAlignment="1">
      <alignment horizontal="center"/>
    </xf>
    <xf numFmtId="0" fontId="6" fillId="3" borderId="7" xfId="0" applyFont="1" applyFill="1" applyBorder="1" applyAlignment="1">
      <alignment horizontal="center"/>
    </xf>
    <xf numFmtId="0" fontId="10" fillId="3" borderId="40" xfId="0" applyFont="1" applyFill="1" applyBorder="1" applyAlignment="1">
      <alignment horizontal="center"/>
    </xf>
    <xf numFmtId="0" fontId="11" fillId="2" borderId="28" xfId="0" applyFont="1" applyFill="1" applyBorder="1" applyAlignment="1">
      <alignment horizontal="center"/>
    </xf>
    <xf numFmtId="0" fontId="0" fillId="0" borderId="42" xfId="0" applyBorder="1"/>
    <xf numFmtId="0" fontId="6" fillId="3" borderId="28" xfId="0" applyFont="1" applyFill="1" applyBorder="1" applyAlignment="1">
      <alignment horizontal="left"/>
    </xf>
    <xf numFmtId="0" fontId="0" fillId="0" borderId="46" xfId="0" applyBorder="1"/>
    <xf numFmtId="167" fontId="6" fillId="3" borderId="41" xfId="0" applyNumberFormat="1" applyFont="1" applyFill="1" applyBorder="1" applyAlignment="1">
      <alignment horizontal="center"/>
    </xf>
    <xf numFmtId="0" fontId="0" fillId="0" borderId="41" xfId="0" applyBorder="1"/>
    <xf numFmtId="0" fontId="11" fillId="2" borderId="26" xfId="0" applyFont="1" applyFill="1" applyBorder="1" applyAlignment="1">
      <alignment horizontal="center"/>
    </xf>
    <xf numFmtId="167" fontId="13" fillId="0" borderId="17" xfId="0" applyNumberFormat="1" applyFont="1" applyFill="1" applyBorder="1" applyAlignment="1">
      <alignment horizontal="center"/>
    </xf>
    <xf numFmtId="170" fontId="1" fillId="0" borderId="50" xfId="2" applyNumberFormat="1" applyFont="1" applyFill="1" applyBorder="1" applyAlignment="1">
      <alignment horizontal="center"/>
    </xf>
    <xf numFmtId="170" fontId="18" fillId="0" borderId="48" xfId="0" applyNumberFormat="1" applyFont="1" applyFill="1" applyBorder="1" applyAlignment="1">
      <alignment horizontal="center"/>
    </xf>
    <xf numFmtId="170" fontId="1" fillId="0" borderId="48" xfId="2" applyNumberFormat="1" applyFont="1" applyFill="1" applyBorder="1" applyAlignment="1">
      <alignment horizontal="center"/>
    </xf>
    <xf numFmtId="165" fontId="19" fillId="0" borderId="9" xfId="1" applyFont="1" applyFill="1" applyBorder="1" applyAlignment="1">
      <alignment vertical="center" wrapText="1"/>
    </xf>
    <xf numFmtId="0" fontId="19" fillId="0" borderId="6" xfId="0" applyFont="1" applyFill="1" applyBorder="1" applyAlignment="1">
      <alignment vertical="center" wrapText="1"/>
    </xf>
    <xf numFmtId="0" fontId="19" fillId="0" borderId="7" xfId="0" applyFont="1" applyFill="1" applyBorder="1" applyAlignment="1">
      <alignment vertical="center" wrapText="1"/>
    </xf>
    <xf numFmtId="44" fontId="1" fillId="0" borderId="17" xfId="2" applyNumberFormat="1" applyFont="1" applyFill="1" applyBorder="1"/>
    <xf numFmtId="0" fontId="19" fillId="0" borderId="9"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165" fontId="19" fillId="0" borderId="9" xfId="1" applyFont="1" applyFill="1" applyBorder="1" applyAlignment="1">
      <alignment horizontal="left" vertical="center" wrapText="1"/>
    </xf>
    <xf numFmtId="10" fontId="19" fillId="0" borderId="6" xfId="0" applyNumberFormat="1" applyFont="1" applyFill="1" applyBorder="1" applyAlignment="1">
      <alignment horizontal="center" vertical="center" wrapText="1"/>
    </xf>
    <xf numFmtId="165" fontId="19" fillId="0" borderId="7" xfId="1" applyFont="1" applyFill="1" applyBorder="1" applyAlignment="1">
      <alignment horizontal="left" vertical="center" wrapText="1"/>
    </xf>
    <xf numFmtId="165" fontId="19" fillId="0" borderId="9" xfId="0" applyNumberFormat="1" applyFont="1" applyFill="1" applyBorder="1" applyAlignment="1">
      <alignment vertical="center" wrapText="1"/>
    </xf>
    <xf numFmtId="0" fontId="19" fillId="0" borderId="9" xfId="0" applyFont="1" applyFill="1" applyBorder="1" applyAlignment="1">
      <alignment vertical="center" wrapText="1"/>
    </xf>
    <xf numFmtId="44" fontId="1" fillId="0" borderId="51" xfId="2" applyNumberFormat="1" applyFont="1" applyFill="1" applyBorder="1"/>
    <xf numFmtId="0" fontId="19" fillId="0" borderId="14" xfId="0" applyFont="1" applyFill="1" applyBorder="1" applyAlignment="1">
      <alignment vertical="center" wrapText="1"/>
    </xf>
    <xf numFmtId="0" fontId="19" fillId="0" borderId="15" xfId="0" applyFont="1" applyFill="1" applyBorder="1" applyAlignment="1">
      <alignment vertical="center" wrapText="1"/>
    </xf>
  </cellXfs>
  <cellStyles count="11">
    <cellStyle name="Currency" xfId="1" builtinId="4"/>
    <cellStyle name="Followed Hyperlink" xfId="4" builtinId="9" hidden="1"/>
    <cellStyle name="Followed Hyperlink" xfId="6" builtinId="9" hidden="1"/>
    <cellStyle name="Followed Hyperlink" xfId="8" builtinId="9" hidden="1"/>
    <cellStyle name="Followed Hyperlink" xfId="10" builtinId="9" hidden="1"/>
    <cellStyle name="Hyperlink" xfId="3" builtinId="8" hidden="1"/>
    <cellStyle name="Hyperlink" xfId="5" builtinId="8" hidden="1"/>
    <cellStyle name="Hyperlink" xfId="7" builtinId="8" hidden="1"/>
    <cellStyle name="Hyperlink" xfId="9" builtinId="8" hidden="1"/>
    <cellStyle name="Neutral" xfId="2" builtinId="28"/>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tabSelected="1" topLeftCell="A9" zoomScale="150" zoomScaleNormal="150" zoomScalePageLayoutView="150" workbookViewId="0">
      <selection activeCell="D37" sqref="D37"/>
    </sheetView>
  </sheetViews>
  <sheetFormatPr baseColWidth="10" defaultColWidth="17.33203125" defaultRowHeight="15.75" customHeight="1" x14ac:dyDescent="0"/>
  <cols>
    <col min="1" max="1" width="52" customWidth="1"/>
    <col min="2" max="2" width="8.6640625" customWidth="1"/>
    <col min="3" max="3" width="10.1640625" bestFit="1" customWidth="1"/>
    <col min="4" max="4" width="15.83203125" customWidth="1"/>
    <col min="5" max="5" width="8.6640625" customWidth="1"/>
    <col min="6" max="6" width="9.5" bestFit="1" customWidth="1"/>
    <col min="7" max="7" width="14.33203125" bestFit="1" customWidth="1"/>
    <col min="8" max="9" width="8.6640625" customWidth="1"/>
    <col min="10" max="10" width="8.1640625" customWidth="1"/>
    <col min="11" max="12" width="8.6640625" customWidth="1"/>
    <col min="13" max="13" width="11.6640625" customWidth="1"/>
    <col min="14" max="15" width="8.6640625" customWidth="1"/>
    <col min="16" max="16" width="11.6640625" customWidth="1"/>
  </cols>
  <sheetData>
    <row r="1" spans="1:16" ht="21" customHeight="1" thickBot="1">
      <c r="A1" s="115" t="s">
        <v>0</v>
      </c>
      <c r="B1" s="116"/>
      <c r="C1" s="116"/>
      <c r="D1" s="116"/>
      <c r="E1" s="116"/>
      <c r="F1" s="116"/>
      <c r="G1" s="116"/>
      <c r="H1" s="116"/>
      <c r="I1" s="116"/>
      <c r="J1" s="116"/>
      <c r="K1" s="116"/>
      <c r="L1" s="116"/>
      <c r="M1" s="116"/>
      <c r="N1" s="116"/>
      <c r="O1" s="116"/>
      <c r="P1" s="116"/>
    </row>
    <row r="2" spans="1:16" ht="15.75" customHeight="1" thickBot="1">
      <c r="A2" s="1"/>
      <c r="B2" s="119" t="s">
        <v>1</v>
      </c>
      <c r="C2" s="124"/>
      <c r="D2" s="125"/>
      <c r="E2" s="119" t="s">
        <v>2</v>
      </c>
      <c r="F2" s="120"/>
      <c r="G2" s="121"/>
      <c r="H2" s="119" t="s">
        <v>3</v>
      </c>
      <c r="I2" s="120"/>
      <c r="J2" s="121"/>
      <c r="K2" s="119" t="s">
        <v>4</v>
      </c>
      <c r="L2" s="120"/>
      <c r="M2" s="121"/>
      <c r="N2" s="119" t="s">
        <v>5</v>
      </c>
      <c r="O2" s="120"/>
      <c r="P2" s="121"/>
    </row>
    <row r="3" spans="1:16" ht="14.25" customHeight="1">
      <c r="A3" s="118" t="s">
        <v>6</v>
      </c>
      <c r="B3" s="2" t="s">
        <v>7</v>
      </c>
      <c r="C3" s="3" t="s">
        <v>8</v>
      </c>
      <c r="D3" s="117" t="s">
        <v>9</v>
      </c>
      <c r="E3" s="2" t="s">
        <v>10</v>
      </c>
      <c r="F3" s="3" t="s">
        <v>11</v>
      </c>
      <c r="G3" s="117" t="s">
        <v>12</v>
      </c>
      <c r="H3" s="2" t="s">
        <v>13</v>
      </c>
      <c r="I3" s="3" t="s">
        <v>14</v>
      </c>
      <c r="J3" s="117" t="s">
        <v>15</v>
      </c>
      <c r="K3" s="2" t="s">
        <v>16</v>
      </c>
      <c r="L3" s="3" t="s">
        <v>17</v>
      </c>
      <c r="M3" s="117" t="s">
        <v>18</v>
      </c>
      <c r="N3" s="2" t="s">
        <v>19</v>
      </c>
      <c r="O3" s="3" t="s">
        <v>20</v>
      </c>
      <c r="P3" s="122" t="s">
        <v>21</v>
      </c>
    </row>
    <row r="4" spans="1:16" ht="15" customHeight="1" thickBot="1">
      <c r="A4" s="116"/>
      <c r="B4" s="4" t="s">
        <v>22</v>
      </c>
      <c r="C4" s="5" t="s">
        <v>23</v>
      </c>
      <c r="D4" s="116"/>
      <c r="E4" s="4" t="s">
        <v>24</v>
      </c>
      <c r="F4" s="5" t="s">
        <v>25</v>
      </c>
      <c r="G4" s="116"/>
      <c r="H4" s="4" t="s">
        <v>26</v>
      </c>
      <c r="I4" s="5" t="s">
        <v>27</v>
      </c>
      <c r="J4" s="116"/>
      <c r="K4" s="4" t="s">
        <v>28</v>
      </c>
      <c r="L4" s="5" t="s">
        <v>29</v>
      </c>
      <c r="M4" s="116"/>
      <c r="N4" s="4" t="s">
        <v>30</v>
      </c>
      <c r="O4" s="5" t="s">
        <v>31</v>
      </c>
      <c r="P4" s="123"/>
    </row>
    <row r="5" spans="1:16" ht="14.25" customHeight="1">
      <c r="A5" s="6" t="s">
        <v>32</v>
      </c>
      <c r="B5" s="7">
        <f t="shared" ref="B5:B14" si="0">D5/C5</f>
        <v>67.307692307692307</v>
      </c>
      <c r="C5" s="8">
        <v>2080</v>
      </c>
      <c r="D5" s="9">
        <v>140000</v>
      </c>
      <c r="E5" s="10">
        <f t="shared" ref="E5:E14" si="1">G5/F5</f>
        <v>68.855769230769226</v>
      </c>
      <c r="F5" s="8">
        <v>2080</v>
      </c>
      <c r="G5" s="11">
        <f>D5*1.023</f>
        <v>143220</v>
      </c>
      <c r="H5" s="10" t="s">
        <v>33</v>
      </c>
      <c r="I5" s="5" t="s">
        <v>34</v>
      </c>
      <c r="J5" s="12" t="s">
        <v>35</v>
      </c>
      <c r="K5" s="10" t="s">
        <v>36</v>
      </c>
      <c r="L5" s="5" t="s">
        <v>37</v>
      </c>
      <c r="M5" s="12" t="s">
        <v>38</v>
      </c>
      <c r="N5" s="10" t="s">
        <v>39</v>
      </c>
      <c r="O5" s="5" t="s">
        <v>40</v>
      </c>
      <c r="P5" s="12" t="s">
        <v>41</v>
      </c>
    </row>
    <row r="6" spans="1:16" ht="14.25" customHeight="1">
      <c r="A6" s="13" t="s">
        <v>42</v>
      </c>
      <c r="B6" s="7">
        <f t="shared" si="0"/>
        <v>50.96153846153846</v>
      </c>
      <c r="C6" s="8">
        <v>2080</v>
      </c>
      <c r="D6" s="9">
        <v>106000</v>
      </c>
      <c r="E6" s="10">
        <f t="shared" si="1"/>
        <v>52.133653846153841</v>
      </c>
      <c r="F6" s="8">
        <v>2080</v>
      </c>
      <c r="G6" s="11">
        <f>D6*1.023</f>
        <v>108437.99999999999</v>
      </c>
      <c r="H6" s="10" t="s">
        <v>43</v>
      </c>
      <c r="I6" s="5" t="s">
        <v>44</v>
      </c>
      <c r="J6" s="12" t="s">
        <v>45</v>
      </c>
      <c r="K6" s="10" t="s">
        <v>46</v>
      </c>
      <c r="L6" s="5" t="s">
        <v>47</v>
      </c>
      <c r="M6" s="12" t="s">
        <v>48</v>
      </c>
      <c r="N6" s="10" t="s">
        <v>49</v>
      </c>
      <c r="O6" s="5" t="s">
        <v>50</v>
      </c>
      <c r="P6" s="12" t="s">
        <v>51</v>
      </c>
    </row>
    <row r="7" spans="1:16" ht="14.25" customHeight="1">
      <c r="A7" s="13" t="s">
        <v>52</v>
      </c>
      <c r="B7" s="7">
        <f t="shared" si="0"/>
        <v>50.96153846153846</v>
      </c>
      <c r="C7" s="8">
        <v>2080</v>
      </c>
      <c r="D7" s="9">
        <v>106000</v>
      </c>
      <c r="E7" s="10">
        <f t="shared" si="1"/>
        <v>52.133653846153841</v>
      </c>
      <c r="F7" s="8">
        <v>2080</v>
      </c>
      <c r="G7" s="11">
        <f t="shared" ref="G7:G14" si="2">D7*1.023</f>
        <v>108437.99999999999</v>
      </c>
      <c r="H7" s="10" t="s">
        <v>53</v>
      </c>
      <c r="I7" s="5" t="s">
        <v>54</v>
      </c>
      <c r="J7" s="12" t="s">
        <v>55</v>
      </c>
      <c r="K7" s="10" t="s">
        <v>56</v>
      </c>
      <c r="L7" s="5" t="s">
        <v>57</v>
      </c>
      <c r="M7" s="12" t="s">
        <v>58</v>
      </c>
      <c r="N7" s="10" t="s">
        <v>59</v>
      </c>
      <c r="O7" s="5" t="s">
        <v>60</v>
      </c>
      <c r="P7" s="12" t="s">
        <v>61</v>
      </c>
    </row>
    <row r="8" spans="1:16" ht="14.25" customHeight="1">
      <c r="A8" s="13" t="s">
        <v>62</v>
      </c>
      <c r="B8" s="7">
        <f t="shared" si="0"/>
        <v>43.75</v>
      </c>
      <c r="C8" s="8">
        <f>2080*0.6</f>
        <v>1248</v>
      </c>
      <c r="D8" s="14">
        <f>91000*0.6</f>
        <v>54600</v>
      </c>
      <c r="E8" s="10">
        <f t="shared" si="1"/>
        <v>44.756249999999994</v>
      </c>
      <c r="F8" s="8">
        <f>2080*0.6</f>
        <v>1248</v>
      </c>
      <c r="G8" s="11">
        <f t="shared" si="2"/>
        <v>55855.799999999996</v>
      </c>
      <c r="H8" s="10" t="s">
        <v>63</v>
      </c>
      <c r="I8" s="5" t="s">
        <v>64</v>
      </c>
      <c r="J8" s="12" t="s">
        <v>65</v>
      </c>
      <c r="K8" s="10" t="s">
        <v>66</v>
      </c>
      <c r="L8" s="5" t="s">
        <v>67</v>
      </c>
      <c r="M8" s="12" t="s">
        <v>68</v>
      </c>
      <c r="N8" s="10" t="s">
        <v>69</v>
      </c>
      <c r="O8" s="5" t="s">
        <v>70</v>
      </c>
      <c r="P8" s="12" t="s">
        <v>71</v>
      </c>
    </row>
    <row r="9" spans="1:16" ht="14.25" customHeight="1">
      <c r="A9" s="13" t="s">
        <v>72</v>
      </c>
      <c r="B9" s="7">
        <f t="shared" si="0"/>
        <v>24.03846153846154</v>
      </c>
      <c r="C9" s="8">
        <v>2080</v>
      </c>
      <c r="D9" s="9">
        <v>50000</v>
      </c>
      <c r="E9" s="10">
        <f t="shared" si="1"/>
        <v>24.59134615384615</v>
      </c>
      <c r="F9" s="8">
        <v>2080</v>
      </c>
      <c r="G9" s="11">
        <f t="shared" si="2"/>
        <v>51149.999999999993</v>
      </c>
      <c r="H9" s="10" t="s">
        <v>73</v>
      </c>
      <c r="I9" s="5" t="s">
        <v>74</v>
      </c>
      <c r="J9" s="12" t="s">
        <v>75</v>
      </c>
      <c r="K9" s="10" t="s">
        <v>76</v>
      </c>
      <c r="L9" s="5" t="s">
        <v>77</v>
      </c>
      <c r="M9" s="12" t="s">
        <v>78</v>
      </c>
      <c r="N9" s="10" t="s">
        <v>79</v>
      </c>
      <c r="O9" s="5" t="s">
        <v>80</v>
      </c>
      <c r="P9" s="12" t="s">
        <v>81</v>
      </c>
    </row>
    <row r="10" spans="1:16" ht="14.25" customHeight="1">
      <c r="A10" s="15" t="s">
        <v>82</v>
      </c>
      <c r="B10" s="7">
        <v>19.23</v>
      </c>
      <c r="C10" s="8">
        <v>1248</v>
      </c>
      <c r="D10" s="113">
        <f>PRODUCT(B10:C10)</f>
        <v>23999.040000000001</v>
      </c>
      <c r="E10" s="10">
        <f t="shared" si="1"/>
        <v>19.67229</v>
      </c>
      <c r="F10" s="8">
        <v>1248</v>
      </c>
      <c r="G10" s="11">
        <f t="shared" si="2"/>
        <v>24551.017919999998</v>
      </c>
      <c r="H10" s="10" t="s">
        <v>83</v>
      </c>
      <c r="I10" s="5" t="s">
        <v>84</v>
      </c>
      <c r="J10" s="12" t="s">
        <v>85</v>
      </c>
      <c r="K10" s="10" t="s">
        <v>86</v>
      </c>
      <c r="L10" s="5" t="s">
        <v>87</v>
      </c>
      <c r="M10" s="12" t="s">
        <v>88</v>
      </c>
      <c r="N10" s="10" t="s">
        <v>89</v>
      </c>
      <c r="O10" s="5" t="s">
        <v>90</v>
      </c>
      <c r="P10" s="12" t="s">
        <v>91</v>
      </c>
    </row>
    <row r="11" spans="1:16" ht="14.25" customHeight="1">
      <c r="A11" s="15" t="s">
        <v>92</v>
      </c>
      <c r="B11" s="7">
        <v>19.23</v>
      </c>
      <c r="C11" s="8">
        <v>1248</v>
      </c>
      <c r="D11" s="113">
        <f>PRODUCT(B11:C11)</f>
        <v>23999.040000000001</v>
      </c>
      <c r="E11" s="10">
        <f t="shared" si="1"/>
        <v>19.67229</v>
      </c>
      <c r="F11" s="8">
        <v>1248</v>
      </c>
      <c r="G11" s="11">
        <f t="shared" si="2"/>
        <v>24551.017919999998</v>
      </c>
      <c r="H11" s="10"/>
      <c r="I11" s="5" t="s">
        <v>93</v>
      </c>
      <c r="J11" s="12"/>
      <c r="K11" s="10"/>
      <c r="L11" s="5" t="s">
        <v>94</v>
      </c>
      <c r="M11" s="12"/>
      <c r="N11" s="10"/>
      <c r="O11" s="5" t="s">
        <v>95</v>
      </c>
      <c r="P11" s="12"/>
    </row>
    <row r="12" spans="1:16" ht="14.25" customHeight="1">
      <c r="A12" s="15" t="s">
        <v>96</v>
      </c>
      <c r="B12" s="7">
        <f t="shared" si="0"/>
        <v>49.519230769230766</v>
      </c>
      <c r="C12" s="8">
        <v>2080</v>
      </c>
      <c r="D12" s="9">
        <v>103000</v>
      </c>
      <c r="E12" s="10">
        <f t="shared" si="1"/>
        <v>50.65817307692307</v>
      </c>
      <c r="F12" s="8">
        <v>2080</v>
      </c>
      <c r="G12" s="11">
        <f t="shared" si="2"/>
        <v>105368.99999999999</v>
      </c>
      <c r="H12" s="10" t="s">
        <v>97</v>
      </c>
      <c r="I12" s="5" t="s">
        <v>98</v>
      </c>
      <c r="J12" s="12" t="s">
        <v>99</v>
      </c>
      <c r="K12" s="10" t="s">
        <v>100</v>
      </c>
      <c r="L12" s="5" t="s">
        <v>101</v>
      </c>
      <c r="M12" s="12" t="s">
        <v>102</v>
      </c>
      <c r="N12" s="10" t="s">
        <v>103</v>
      </c>
      <c r="O12" s="5" t="s">
        <v>104</v>
      </c>
      <c r="P12" s="12" t="s">
        <v>105</v>
      </c>
    </row>
    <row r="13" spans="1:16" ht="14.25" customHeight="1">
      <c r="A13" s="15" t="s">
        <v>106</v>
      </c>
      <c r="B13" s="7">
        <f t="shared" si="0"/>
        <v>38.942307692307693</v>
      </c>
      <c r="C13" s="8">
        <v>2080</v>
      </c>
      <c r="D13" s="9">
        <v>81000</v>
      </c>
      <c r="E13" s="10">
        <f t="shared" si="1"/>
        <v>39.837980769230761</v>
      </c>
      <c r="F13" s="8">
        <v>2080</v>
      </c>
      <c r="G13" s="11">
        <f t="shared" si="2"/>
        <v>82862.999999999985</v>
      </c>
      <c r="H13" s="10" t="s">
        <v>107</v>
      </c>
      <c r="I13" s="5" t="s">
        <v>108</v>
      </c>
      <c r="J13" s="12" t="s">
        <v>109</v>
      </c>
      <c r="K13" s="10" t="s">
        <v>110</v>
      </c>
      <c r="L13" s="5" t="s">
        <v>111</v>
      </c>
      <c r="M13" s="12" t="s">
        <v>112</v>
      </c>
      <c r="N13" s="10" t="s">
        <v>113</v>
      </c>
      <c r="O13" s="5" t="s">
        <v>114</v>
      </c>
      <c r="P13" s="12" t="s">
        <v>115</v>
      </c>
    </row>
    <row r="14" spans="1:16" ht="14.25" customHeight="1">
      <c r="A14" s="13" t="s">
        <v>116</v>
      </c>
      <c r="B14" s="7">
        <f t="shared" si="0"/>
        <v>38.942307692307693</v>
      </c>
      <c r="C14" s="8">
        <v>2080</v>
      </c>
      <c r="D14" s="9">
        <v>81000</v>
      </c>
      <c r="E14" s="10">
        <f t="shared" si="1"/>
        <v>39.837980769230761</v>
      </c>
      <c r="F14" s="8">
        <v>2080</v>
      </c>
      <c r="G14" s="11">
        <f t="shared" si="2"/>
        <v>82862.999999999985</v>
      </c>
      <c r="H14" s="10" t="s">
        <v>117</v>
      </c>
      <c r="I14" s="5" t="s">
        <v>118</v>
      </c>
      <c r="J14" s="12" t="s">
        <v>119</v>
      </c>
      <c r="K14" s="10"/>
      <c r="L14" s="5" t="s">
        <v>120</v>
      </c>
      <c r="M14" s="12"/>
      <c r="N14" s="10"/>
      <c r="O14" s="5" t="s">
        <v>121</v>
      </c>
      <c r="P14" s="12"/>
    </row>
    <row r="15" spans="1:16" ht="26.25" customHeight="1">
      <c r="A15" s="16" t="s">
        <v>122</v>
      </c>
      <c r="B15" s="17"/>
      <c r="C15" s="8" t="s">
        <v>123</v>
      </c>
      <c r="D15" s="14">
        <f>SUM(D5:D14)</f>
        <v>769598.08</v>
      </c>
      <c r="E15" s="18"/>
      <c r="F15" s="5" t="s">
        <v>124</v>
      </c>
      <c r="G15" s="92">
        <f>SUM(G5:G14)</f>
        <v>787298.83583999996</v>
      </c>
      <c r="H15" s="10" t="s">
        <v>125</v>
      </c>
      <c r="I15" s="5" t="s">
        <v>126</v>
      </c>
      <c r="J15" s="12" t="s">
        <v>127</v>
      </c>
      <c r="K15" s="18"/>
      <c r="L15" s="5" t="s">
        <v>128</v>
      </c>
      <c r="M15" s="12" t="s">
        <v>129</v>
      </c>
      <c r="N15" s="18"/>
      <c r="O15" s="5" t="s">
        <v>130</v>
      </c>
      <c r="P15" s="12" t="s">
        <v>131</v>
      </c>
    </row>
    <row r="16" spans="1:16" ht="26.25" customHeight="1">
      <c r="A16" s="19" t="s">
        <v>132</v>
      </c>
      <c r="B16" s="20" t="s">
        <v>133</v>
      </c>
      <c r="C16" s="5" t="s">
        <v>134</v>
      </c>
      <c r="D16" s="21" t="s">
        <v>135</v>
      </c>
      <c r="E16" s="22" t="s">
        <v>136</v>
      </c>
      <c r="F16" s="5" t="s">
        <v>137</v>
      </c>
      <c r="G16" s="21" t="s">
        <v>138</v>
      </c>
      <c r="H16" s="22" t="s">
        <v>139</v>
      </c>
      <c r="I16" s="5" t="s">
        <v>140</v>
      </c>
      <c r="J16" s="21" t="s">
        <v>141</v>
      </c>
      <c r="K16" s="22" t="s">
        <v>142</v>
      </c>
      <c r="L16" s="5" t="s">
        <v>143</v>
      </c>
      <c r="M16" s="21" t="s">
        <v>144</v>
      </c>
      <c r="N16" s="22" t="s">
        <v>145</v>
      </c>
      <c r="O16" s="5" t="s">
        <v>146</v>
      </c>
      <c r="P16" s="21" t="s">
        <v>147</v>
      </c>
    </row>
    <row r="17" spans="1:16" ht="26.25" customHeight="1">
      <c r="A17" s="19" t="s">
        <v>148</v>
      </c>
      <c r="B17" s="23">
        <v>0.35099999999999998</v>
      </c>
      <c r="C17" s="94">
        <f>D15</f>
        <v>769598.08</v>
      </c>
      <c r="D17" s="95">
        <f>C17*B17</f>
        <v>270128.92607999995</v>
      </c>
      <c r="E17" s="24">
        <f>B17+0.05%</f>
        <v>0.35149999999999998</v>
      </c>
      <c r="F17" s="96">
        <f>G15</f>
        <v>787298.83583999996</v>
      </c>
      <c r="G17" s="93">
        <f>F17*E17</f>
        <v>276735.54079775995</v>
      </c>
      <c r="H17" s="22" t="s">
        <v>149</v>
      </c>
      <c r="I17" s="25" t="str">
        <f>J15</f>
        <v>$</v>
      </c>
      <c r="J17" s="26" t="e">
        <f>I17*H17</f>
        <v>#VALUE!</v>
      </c>
      <c r="K17" s="22" t="s">
        <v>150</v>
      </c>
      <c r="L17" s="25" t="s">
        <v>151</v>
      </c>
      <c r="M17" s="26" t="s">
        <v>152</v>
      </c>
      <c r="N17" s="22" t="s">
        <v>153</v>
      </c>
      <c r="O17" s="25" t="s">
        <v>154</v>
      </c>
      <c r="P17" s="26" t="s">
        <v>155</v>
      </c>
    </row>
    <row r="18" spans="1:16" ht="26.25" customHeight="1">
      <c r="A18" s="19" t="s">
        <v>156</v>
      </c>
      <c r="B18" s="20"/>
      <c r="C18" s="27"/>
      <c r="D18" s="28">
        <f>B18*C18</f>
        <v>0</v>
      </c>
      <c r="E18" s="22" t="s">
        <v>157</v>
      </c>
      <c r="F18" s="25" t="s">
        <v>158</v>
      </c>
      <c r="G18" s="26" t="s">
        <v>159</v>
      </c>
      <c r="H18" s="22" t="s">
        <v>160</v>
      </c>
      <c r="I18" s="25" t="s">
        <v>161</v>
      </c>
      <c r="J18" s="26" t="s">
        <v>162</v>
      </c>
      <c r="K18" s="22" t="s">
        <v>163</v>
      </c>
      <c r="L18" s="25" t="s">
        <v>164</v>
      </c>
      <c r="M18" s="26" t="s">
        <v>165</v>
      </c>
      <c r="N18" s="22" t="s">
        <v>166</v>
      </c>
      <c r="O18" s="25" t="s">
        <v>167</v>
      </c>
      <c r="P18" s="26" t="s">
        <v>168</v>
      </c>
    </row>
    <row r="19" spans="1:16" ht="26.25" customHeight="1">
      <c r="A19" s="29" t="s">
        <v>169</v>
      </c>
      <c r="B19" s="18"/>
      <c r="C19" s="30"/>
      <c r="D19" s="92">
        <f>SUM(D15:D17)</f>
        <v>1039727.00608</v>
      </c>
      <c r="E19" s="18"/>
      <c r="F19" s="30"/>
      <c r="G19" s="92">
        <f>SUM(G15:G17)</f>
        <v>1064034.3766377599</v>
      </c>
      <c r="H19" s="18"/>
      <c r="I19" s="30"/>
      <c r="J19" s="12" t="s">
        <v>170</v>
      </c>
      <c r="K19" s="18"/>
      <c r="L19" s="30"/>
      <c r="M19" s="12" t="s">
        <v>171</v>
      </c>
      <c r="N19" s="18"/>
      <c r="O19" s="30"/>
      <c r="P19" s="12" t="s">
        <v>172</v>
      </c>
    </row>
    <row r="20" spans="1:16" ht="21" customHeight="1">
      <c r="A20" s="19" t="s">
        <v>173</v>
      </c>
      <c r="B20" s="18"/>
      <c r="C20" s="30"/>
      <c r="D20" s="92">
        <f>Materials!F23</f>
        <v>0</v>
      </c>
      <c r="E20" s="18"/>
      <c r="F20" s="30"/>
      <c r="G20" s="92">
        <v>0</v>
      </c>
      <c r="H20" s="18"/>
      <c r="I20" s="30"/>
      <c r="J20" s="12" t="s">
        <v>174</v>
      </c>
      <c r="K20" s="18"/>
      <c r="L20" s="30"/>
      <c r="M20" s="12" t="s">
        <v>175</v>
      </c>
      <c r="N20" s="18"/>
      <c r="O20" s="30"/>
      <c r="P20" s="12" t="s">
        <v>176</v>
      </c>
    </row>
    <row r="21" spans="1:16" ht="20.25" customHeight="1">
      <c r="A21" s="19" t="s">
        <v>177</v>
      </c>
      <c r="B21" s="18"/>
      <c r="C21" s="30"/>
      <c r="D21" s="92">
        <f>Travel!L5+Travel!L16+Travel!L27+Travel!L38+Travel!L49+Travel!L60</f>
        <v>10007.5</v>
      </c>
      <c r="E21" s="18"/>
      <c r="F21" s="30"/>
      <c r="G21" s="92">
        <f>(D21-Travel!L60)*1.015</f>
        <v>6865.9674999999997</v>
      </c>
      <c r="H21" s="18"/>
      <c r="I21" s="30"/>
      <c r="J21" s="12" t="s">
        <v>178</v>
      </c>
      <c r="K21" s="18"/>
      <c r="L21" s="30"/>
      <c r="M21" s="12" t="s">
        <v>179</v>
      </c>
      <c r="N21" s="18"/>
      <c r="O21" s="30"/>
      <c r="P21" s="12" t="s">
        <v>180</v>
      </c>
    </row>
    <row r="22" spans="1:16" ht="21" customHeight="1">
      <c r="A22" s="19" t="s">
        <v>181</v>
      </c>
      <c r="B22" s="18"/>
      <c r="C22" s="30"/>
      <c r="D22" s="156">
        <f>SUM('Other Direct Costs'!B4:B13)</f>
        <v>29670.000000000004</v>
      </c>
      <c r="E22" s="157"/>
      <c r="F22" s="158"/>
      <c r="G22" s="156">
        <f>SUM('Other Direct Costs'!B14:B22)</f>
        <v>29462.489999999998</v>
      </c>
      <c r="H22" s="18"/>
      <c r="I22" s="30"/>
      <c r="J22" s="12" t="s">
        <v>182</v>
      </c>
      <c r="K22" s="18"/>
      <c r="L22" s="30"/>
      <c r="M22" s="12" t="s">
        <v>183</v>
      </c>
      <c r="N22" s="18"/>
      <c r="O22" s="30"/>
      <c r="P22" s="12" t="s">
        <v>184</v>
      </c>
    </row>
    <row r="23" spans="1:16" ht="21" customHeight="1">
      <c r="A23" s="19" t="s">
        <v>185</v>
      </c>
      <c r="B23" s="18"/>
      <c r="C23" s="30"/>
      <c r="D23" s="159">
        <f>SUM(Subcontractors!B3:B4)</f>
        <v>627386.24</v>
      </c>
      <c r="E23" s="157"/>
      <c r="F23" s="158"/>
      <c r="G23" s="159">
        <f>SUM(Subcontractors!B5:B6)</f>
        <v>642179.93000000005</v>
      </c>
      <c r="H23" s="18"/>
      <c r="I23" s="30"/>
      <c r="J23" s="12" t="s">
        <v>186</v>
      </c>
      <c r="K23" s="18"/>
      <c r="L23" s="30"/>
      <c r="M23" s="12" t="s">
        <v>187</v>
      </c>
      <c r="N23" s="18"/>
      <c r="O23" s="30"/>
      <c r="P23" s="12" t="s">
        <v>188</v>
      </c>
    </row>
    <row r="24" spans="1:16" ht="26.25" customHeight="1">
      <c r="A24" s="29" t="s">
        <v>189</v>
      </c>
      <c r="B24" s="18"/>
      <c r="C24" s="30"/>
      <c r="D24" s="156">
        <f>SUM(D19:D23)</f>
        <v>1706790.74608</v>
      </c>
      <c r="E24" s="157"/>
      <c r="F24" s="158"/>
      <c r="G24" s="156">
        <f>SUM(G19:G23)</f>
        <v>1742542.7641377598</v>
      </c>
      <c r="H24" s="18"/>
      <c r="I24" s="30"/>
      <c r="J24" s="12" t="s">
        <v>190</v>
      </c>
      <c r="K24" s="18"/>
      <c r="L24" s="30"/>
      <c r="M24" s="12" t="s">
        <v>191</v>
      </c>
      <c r="N24" s="18"/>
      <c r="O24" s="30"/>
      <c r="P24" s="12" t="s">
        <v>192</v>
      </c>
    </row>
    <row r="25" spans="1:16" ht="26.25" customHeight="1">
      <c r="A25" s="19" t="s">
        <v>193</v>
      </c>
      <c r="B25" s="22" t="s">
        <v>194</v>
      </c>
      <c r="C25" s="5" t="s">
        <v>195</v>
      </c>
      <c r="D25" s="160" t="s">
        <v>196</v>
      </c>
      <c r="E25" s="161" t="s">
        <v>197</v>
      </c>
      <c r="F25" s="162" t="s">
        <v>198</v>
      </c>
      <c r="G25" s="160" t="s">
        <v>199</v>
      </c>
      <c r="H25" s="22" t="s">
        <v>200</v>
      </c>
      <c r="I25" s="5" t="s">
        <v>201</v>
      </c>
      <c r="J25" s="21" t="s">
        <v>202</v>
      </c>
      <c r="K25" s="22" t="s">
        <v>203</v>
      </c>
      <c r="L25" s="5" t="s">
        <v>204</v>
      </c>
      <c r="M25" s="21" t="s">
        <v>205</v>
      </c>
      <c r="N25" s="22" t="s">
        <v>206</v>
      </c>
      <c r="O25" s="5" t="s">
        <v>207</v>
      </c>
      <c r="P25" s="21" t="s">
        <v>208</v>
      </c>
    </row>
    <row r="26" spans="1:16" ht="26.25" customHeight="1">
      <c r="A26" s="19" t="s">
        <v>209</v>
      </c>
      <c r="B26" s="23">
        <v>0.442</v>
      </c>
      <c r="C26" s="96">
        <f>SUM(D19,D20,D21,D22,75000)</f>
        <v>1154404.50608</v>
      </c>
      <c r="D26" s="163">
        <f>B26*C26</f>
        <v>510246.79168735998</v>
      </c>
      <c r="E26" s="164">
        <v>0.4425</v>
      </c>
      <c r="F26" s="165">
        <f>SUM(G19,G20,G21,G22,75000)</f>
        <v>1175362.8341377599</v>
      </c>
      <c r="G26" s="163">
        <f>E26*F26</f>
        <v>520098.05410595873</v>
      </c>
      <c r="H26" s="22" t="s">
        <v>210</v>
      </c>
      <c r="I26" s="25" t="s">
        <v>211</v>
      </c>
      <c r="J26" s="26" t="s">
        <v>212</v>
      </c>
      <c r="K26" s="22" t="s">
        <v>213</v>
      </c>
      <c r="L26" s="25" t="s">
        <v>214</v>
      </c>
      <c r="M26" s="26" t="s">
        <v>215</v>
      </c>
      <c r="N26" s="22" t="s">
        <v>216</v>
      </c>
      <c r="O26" s="25" t="s">
        <v>217</v>
      </c>
      <c r="P26" s="26" t="s">
        <v>218</v>
      </c>
    </row>
    <row r="27" spans="1:16" ht="36" customHeight="1">
      <c r="A27" s="19" t="s">
        <v>219</v>
      </c>
      <c r="B27" s="18"/>
      <c r="C27" s="30"/>
      <c r="D27" s="166">
        <v>0</v>
      </c>
      <c r="E27" s="157"/>
      <c r="F27" s="158"/>
      <c r="G27" s="167" t="s">
        <v>220</v>
      </c>
      <c r="H27" s="18"/>
      <c r="I27" s="30"/>
      <c r="J27" s="12" t="s">
        <v>221</v>
      </c>
      <c r="K27" s="18"/>
      <c r="L27" s="30"/>
      <c r="M27" s="12" t="s">
        <v>222</v>
      </c>
      <c r="N27" s="18"/>
      <c r="O27" s="30"/>
      <c r="P27" s="12" t="s">
        <v>223</v>
      </c>
    </row>
    <row r="28" spans="1:16" ht="26.25" customHeight="1">
      <c r="A28" s="29" t="s">
        <v>224</v>
      </c>
      <c r="B28" s="18"/>
      <c r="C28" s="30"/>
      <c r="D28" s="156">
        <f>D24+D26</f>
        <v>2217037.53776736</v>
      </c>
      <c r="E28" s="157"/>
      <c r="F28" s="158"/>
      <c r="G28" s="156">
        <f>G24+G26</f>
        <v>2262640.8182437187</v>
      </c>
      <c r="H28" s="18"/>
      <c r="I28" s="30"/>
      <c r="J28" s="12" t="s">
        <v>225</v>
      </c>
      <c r="K28" s="18"/>
      <c r="L28" s="30"/>
      <c r="M28" s="12" t="s">
        <v>226</v>
      </c>
      <c r="N28" s="18"/>
      <c r="O28" s="30"/>
      <c r="P28" s="12" t="s">
        <v>227</v>
      </c>
    </row>
    <row r="29" spans="1:16" ht="61.5" customHeight="1">
      <c r="A29" s="19" t="s">
        <v>228</v>
      </c>
      <c r="B29" s="4" t="s">
        <v>229</v>
      </c>
      <c r="C29" s="5" t="s">
        <v>230</v>
      </c>
      <c r="D29" s="160" t="s">
        <v>231</v>
      </c>
      <c r="E29" s="161" t="s">
        <v>232</v>
      </c>
      <c r="F29" s="162" t="s">
        <v>233</v>
      </c>
      <c r="G29" s="160" t="s">
        <v>234</v>
      </c>
      <c r="H29" s="4" t="s">
        <v>235</v>
      </c>
      <c r="I29" s="5" t="s">
        <v>236</v>
      </c>
      <c r="J29" s="21" t="s">
        <v>237</v>
      </c>
      <c r="K29" s="4" t="s">
        <v>238</v>
      </c>
      <c r="L29" s="5" t="s">
        <v>239</v>
      </c>
      <c r="M29" s="21" t="s">
        <v>240</v>
      </c>
      <c r="N29" s="4" t="s">
        <v>241</v>
      </c>
      <c r="O29" s="5" t="s">
        <v>242</v>
      </c>
      <c r="P29" s="21" t="s">
        <v>243</v>
      </c>
    </row>
    <row r="30" spans="1:16" ht="21" customHeight="1" thickBot="1">
      <c r="A30" s="19" t="s">
        <v>244</v>
      </c>
      <c r="B30" s="4" t="s">
        <v>245</v>
      </c>
      <c r="C30" s="31" t="s">
        <v>246</v>
      </c>
      <c r="D30" s="167">
        <v>0</v>
      </c>
      <c r="E30" s="161" t="s">
        <v>247</v>
      </c>
      <c r="F30" s="158" t="s">
        <v>248</v>
      </c>
      <c r="G30" s="167" t="s">
        <v>249</v>
      </c>
      <c r="H30" s="4" t="s">
        <v>250</v>
      </c>
      <c r="I30" s="31" t="s">
        <v>251</v>
      </c>
      <c r="J30" s="12" t="s">
        <v>252</v>
      </c>
      <c r="K30" s="4" t="s">
        <v>253</v>
      </c>
      <c r="L30" s="31" t="s">
        <v>254</v>
      </c>
      <c r="M30" s="12" t="s">
        <v>255</v>
      </c>
      <c r="N30" s="4" t="s">
        <v>256</v>
      </c>
      <c r="O30" s="31" t="s">
        <v>257</v>
      </c>
      <c r="P30" s="12" t="s">
        <v>258</v>
      </c>
    </row>
    <row r="31" spans="1:16" ht="26.25" customHeight="1" thickBot="1">
      <c r="A31" s="29" t="s">
        <v>259</v>
      </c>
      <c r="B31" s="32"/>
      <c r="C31" s="33"/>
      <c r="D31" s="168">
        <f>D28</f>
        <v>2217037.53776736</v>
      </c>
      <c r="E31" s="169"/>
      <c r="F31" s="170"/>
      <c r="G31" s="168">
        <f>G28</f>
        <v>2262640.8182437187</v>
      </c>
      <c r="H31" s="32"/>
      <c r="I31" s="33"/>
      <c r="J31" s="34" t="s">
        <v>260</v>
      </c>
      <c r="K31" s="32"/>
      <c r="L31" s="33"/>
      <c r="M31" s="34" t="s">
        <v>261</v>
      </c>
      <c r="N31" s="32"/>
      <c r="O31" s="33"/>
      <c r="P31" s="34" t="s">
        <v>262</v>
      </c>
    </row>
    <row r="32" spans="1:16" ht="14.25" customHeight="1">
      <c r="A32" s="35"/>
      <c r="D32" s="35"/>
      <c r="G32" s="35"/>
      <c r="J32" s="35"/>
      <c r="M32" s="35"/>
      <c r="P32" s="35"/>
    </row>
    <row r="33" spans="1:16" ht="14.25" customHeight="1">
      <c r="A33" s="36"/>
      <c r="B33" s="37"/>
      <c r="C33" s="37"/>
      <c r="D33" s="37"/>
      <c r="E33" s="37"/>
      <c r="F33" s="37"/>
      <c r="G33" s="37"/>
      <c r="H33" s="37"/>
      <c r="I33" s="37"/>
      <c r="J33" s="36"/>
      <c r="K33" s="37"/>
      <c r="L33" s="37"/>
      <c r="M33" s="36"/>
      <c r="N33" s="37"/>
      <c r="O33" s="37"/>
      <c r="P33" s="36"/>
    </row>
    <row r="34" spans="1:16" ht="14.25" customHeight="1">
      <c r="A34" s="36"/>
      <c r="B34" s="37"/>
      <c r="C34" s="37"/>
      <c r="D34" s="36"/>
      <c r="E34" s="37"/>
      <c r="F34" s="37"/>
      <c r="G34" s="36"/>
      <c r="H34" s="37"/>
      <c r="I34" s="37"/>
      <c r="J34" s="36"/>
      <c r="K34" s="37"/>
      <c r="L34" s="37"/>
      <c r="M34" s="36"/>
      <c r="N34" s="37"/>
      <c r="O34" s="37"/>
      <c r="P34" s="36"/>
    </row>
    <row r="35" spans="1:16" ht="14.25" customHeight="1">
      <c r="A35" s="36"/>
      <c r="B35" s="37"/>
      <c r="C35" s="37"/>
      <c r="D35" s="36"/>
      <c r="E35" s="37"/>
      <c r="F35" s="37"/>
      <c r="G35" s="36"/>
      <c r="H35" s="37"/>
      <c r="I35" s="37"/>
      <c r="J35" s="36"/>
      <c r="K35" s="37"/>
      <c r="L35" s="37"/>
      <c r="M35" s="36"/>
      <c r="N35" s="37"/>
      <c r="O35" s="37"/>
      <c r="P35" s="36"/>
    </row>
  </sheetData>
  <mergeCells count="12">
    <mergeCell ref="A1:P1"/>
    <mergeCell ref="G3:G4"/>
    <mergeCell ref="A3:A4"/>
    <mergeCell ref="D3:D4"/>
    <mergeCell ref="K2:M2"/>
    <mergeCell ref="N2:P2"/>
    <mergeCell ref="J3:J4"/>
    <mergeCell ref="H2:J2"/>
    <mergeCell ref="E2:G2"/>
    <mergeCell ref="M3:M4"/>
    <mergeCell ref="P3:P4"/>
    <mergeCell ref="B2:D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workbookViewId="0">
      <selection activeCell="F14" sqref="F14"/>
    </sheetView>
  </sheetViews>
  <sheetFormatPr baseColWidth="10" defaultColWidth="17.33203125" defaultRowHeight="15.75" customHeight="1" x14ac:dyDescent="0"/>
  <cols>
    <col min="1" max="1" width="28" customWidth="1"/>
    <col min="2" max="2" width="24.1640625" customWidth="1"/>
    <col min="3" max="3" width="26" customWidth="1"/>
    <col min="4" max="4" width="12.6640625" customWidth="1"/>
    <col min="5" max="5" width="11.6640625" customWidth="1"/>
    <col min="6" max="6" width="12.1640625" customWidth="1"/>
    <col min="7" max="7" width="14.83203125" customWidth="1"/>
    <col min="8" max="8" width="110.83203125" customWidth="1"/>
  </cols>
  <sheetData>
    <row r="1" spans="1:8" ht="21" customHeight="1">
      <c r="A1" s="115" t="s">
        <v>263</v>
      </c>
      <c r="B1" s="116"/>
      <c r="C1" s="116"/>
      <c r="D1" s="116"/>
      <c r="E1" s="116"/>
      <c r="F1" s="116"/>
      <c r="G1" s="116"/>
      <c r="H1" s="116"/>
    </row>
    <row r="2" spans="1:8" ht="15.75" customHeight="1">
      <c r="A2" s="38" t="s">
        <v>264</v>
      </c>
      <c r="B2" s="39" t="s">
        <v>265</v>
      </c>
      <c r="C2" s="39" t="s">
        <v>266</v>
      </c>
      <c r="D2" s="39" t="s">
        <v>267</v>
      </c>
      <c r="E2" s="39" t="s">
        <v>268</v>
      </c>
      <c r="F2" s="39" t="s">
        <v>269</v>
      </c>
      <c r="G2" s="40" t="s">
        <v>270</v>
      </c>
      <c r="H2" s="41" t="s">
        <v>271</v>
      </c>
    </row>
    <row r="3" spans="1:8" ht="15" customHeight="1">
      <c r="A3" s="43"/>
      <c r="B3" s="44"/>
      <c r="C3" s="44"/>
      <c r="D3" s="44"/>
      <c r="E3" s="44"/>
      <c r="F3" s="44"/>
      <c r="G3" s="47"/>
      <c r="H3" s="48"/>
    </row>
    <row r="4" spans="1:8" ht="15" customHeight="1">
      <c r="A4" s="43"/>
      <c r="B4" s="44"/>
      <c r="C4" s="44"/>
      <c r="D4" s="44"/>
      <c r="E4" s="44"/>
      <c r="F4" s="44"/>
      <c r="G4" s="47"/>
      <c r="H4" s="48"/>
    </row>
    <row r="5" spans="1:8" ht="15" customHeight="1">
      <c r="A5" s="43"/>
      <c r="B5" s="44"/>
      <c r="C5" s="44"/>
      <c r="D5" s="44"/>
      <c r="E5" s="44"/>
      <c r="F5" s="44"/>
      <c r="G5" s="47"/>
      <c r="H5" s="48"/>
    </row>
    <row r="6" spans="1:8" ht="15" customHeight="1">
      <c r="A6" s="43"/>
      <c r="B6" s="44"/>
      <c r="C6" s="44"/>
      <c r="D6" s="44"/>
      <c r="E6" s="44"/>
      <c r="F6" s="44"/>
      <c r="G6" s="47"/>
      <c r="H6" s="48"/>
    </row>
    <row r="7" spans="1:8" ht="15" customHeight="1">
      <c r="A7" s="43"/>
      <c r="B7" s="44"/>
      <c r="C7" s="44"/>
      <c r="D7" s="44"/>
      <c r="E7" s="44"/>
      <c r="F7" s="44"/>
      <c r="G7" s="47"/>
      <c r="H7" s="48"/>
    </row>
    <row r="8" spans="1:8" ht="15" customHeight="1">
      <c r="A8" s="43"/>
      <c r="B8" s="44"/>
      <c r="C8" s="44"/>
      <c r="D8" s="44"/>
      <c r="E8" s="44"/>
      <c r="F8" s="44"/>
      <c r="G8" s="47"/>
      <c r="H8" s="48"/>
    </row>
    <row r="9" spans="1:8" ht="15" customHeight="1">
      <c r="A9" s="43"/>
      <c r="B9" s="44"/>
      <c r="C9" s="44"/>
      <c r="D9" s="44"/>
      <c r="E9" s="44"/>
      <c r="F9" s="44"/>
      <c r="G9" s="47"/>
      <c r="H9" s="48"/>
    </row>
    <row r="10" spans="1:8" ht="15" customHeight="1">
      <c r="A10" s="43"/>
      <c r="B10" s="44"/>
      <c r="C10" s="44"/>
      <c r="D10" s="44"/>
      <c r="E10" s="44"/>
      <c r="F10" s="44"/>
      <c r="G10" s="47"/>
      <c r="H10" s="48"/>
    </row>
    <row r="11" spans="1:8" ht="14.25" customHeight="1">
      <c r="A11" s="43"/>
      <c r="B11" s="44"/>
      <c r="C11" s="44"/>
      <c r="D11" s="44"/>
      <c r="E11" s="44"/>
      <c r="F11" s="44"/>
      <c r="G11" s="47"/>
      <c r="H11" s="48"/>
    </row>
    <row r="12" spans="1:8" ht="14.25" customHeight="1">
      <c r="A12" s="43"/>
      <c r="B12" s="44"/>
      <c r="C12" s="44"/>
      <c r="D12" s="44"/>
      <c r="E12" s="44"/>
      <c r="F12" s="44"/>
      <c r="G12" s="47"/>
      <c r="H12" s="48"/>
    </row>
    <row r="13" spans="1:8" ht="14.25" customHeight="1">
      <c r="A13" s="43"/>
      <c r="B13" s="44"/>
      <c r="C13" s="44"/>
      <c r="D13" s="44"/>
      <c r="E13" s="44"/>
      <c r="F13" s="44"/>
      <c r="G13" s="47"/>
      <c r="H13" s="48"/>
    </row>
    <row r="14" spans="1:8" ht="14.25" customHeight="1">
      <c r="A14" s="43"/>
      <c r="B14" s="44"/>
      <c r="C14" s="44"/>
      <c r="D14" s="44"/>
      <c r="E14" s="44"/>
      <c r="F14" s="44"/>
      <c r="G14" s="47"/>
      <c r="H14" s="48"/>
    </row>
    <row r="15" spans="1:8" ht="14.25" customHeight="1">
      <c r="A15" s="43"/>
      <c r="B15" s="44"/>
      <c r="C15" s="44"/>
      <c r="D15" s="44"/>
      <c r="E15" s="44"/>
      <c r="F15" s="44"/>
      <c r="G15" s="47"/>
      <c r="H15" s="48"/>
    </row>
    <row r="16" spans="1:8" ht="14.25" customHeight="1">
      <c r="A16" s="43"/>
      <c r="B16" s="44"/>
      <c r="C16" s="44"/>
      <c r="D16" s="44"/>
      <c r="E16" s="44"/>
      <c r="F16" s="44"/>
      <c r="G16" s="47"/>
      <c r="H16" s="48"/>
    </row>
    <row r="17" spans="1:8" ht="14.25" customHeight="1">
      <c r="A17" s="43"/>
      <c r="B17" s="44"/>
      <c r="C17" s="44"/>
      <c r="D17" s="44"/>
      <c r="E17" s="44"/>
      <c r="F17" s="44"/>
      <c r="G17" s="47"/>
      <c r="H17" s="48"/>
    </row>
    <row r="18" spans="1:8" ht="14.25" customHeight="1">
      <c r="A18" s="43"/>
      <c r="B18" s="44"/>
      <c r="C18" s="44"/>
      <c r="D18" s="44"/>
      <c r="E18" s="44"/>
      <c r="F18" s="44"/>
      <c r="G18" s="47"/>
      <c r="H18" s="48"/>
    </row>
    <row r="19" spans="1:8" ht="14.25" customHeight="1">
      <c r="A19" s="43"/>
      <c r="B19" s="44"/>
      <c r="C19" s="44"/>
      <c r="D19" s="44"/>
      <c r="E19" s="44"/>
      <c r="F19" s="44"/>
      <c r="G19" s="47"/>
      <c r="H19" s="48"/>
    </row>
    <row r="20" spans="1:8" ht="14.25" customHeight="1">
      <c r="A20" s="43"/>
      <c r="B20" s="44"/>
      <c r="C20" s="44"/>
      <c r="D20" s="44"/>
      <c r="E20" s="44"/>
      <c r="F20" s="44"/>
      <c r="G20" s="47"/>
      <c r="H20" s="48"/>
    </row>
    <row r="21" spans="1:8" ht="14.25" customHeight="1">
      <c r="A21" s="43"/>
      <c r="B21" s="44"/>
      <c r="C21" s="44"/>
      <c r="D21" s="44"/>
      <c r="E21" s="44"/>
      <c r="F21" s="44"/>
      <c r="G21" s="47"/>
      <c r="H21" s="48"/>
    </row>
    <row r="22" spans="1:8" ht="14.25" customHeight="1">
      <c r="A22" s="43"/>
      <c r="B22" s="44"/>
      <c r="C22" s="44"/>
      <c r="D22" s="44"/>
      <c r="E22" s="44"/>
      <c r="F22" s="44"/>
      <c r="G22" s="47"/>
      <c r="H22" s="48"/>
    </row>
    <row r="23" spans="1:8" ht="15" customHeight="1">
      <c r="A23" s="49"/>
      <c r="B23" s="50"/>
      <c r="C23" s="50"/>
      <c r="D23" s="51"/>
      <c r="E23" s="50"/>
      <c r="F23" s="52">
        <f>SUM(F3:F20)</f>
        <v>0</v>
      </c>
      <c r="G23" s="53"/>
      <c r="H23" s="54"/>
    </row>
    <row r="24" spans="1:8" ht="14.25" customHeight="1">
      <c r="A24" s="55"/>
      <c r="B24" s="56"/>
      <c r="C24" s="56"/>
      <c r="D24" s="56"/>
      <c r="E24" s="56"/>
      <c r="F24" s="56"/>
      <c r="G24" s="56"/>
      <c r="H24" s="55"/>
    </row>
    <row r="25" spans="1:8" ht="14.25" customHeight="1">
      <c r="A25" s="55" t="s">
        <v>272</v>
      </c>
      <c r="B25" s="56"/>
      <c r="C25" s="56"/>
      <c r="D25" s="56"/>
      <c r="E25" s="56"/>
      <c r="F25" s="56"/>
      <c r="G25" s="56"/>
      <c r="H25" s="55"/>
    </row>
    <row r="26" spans="1:8" ht="14.25" customHeight="1">
      <c r="A26" s="126" t="s">
        <v>273</v>
      </c>
      <c r="B26" s="116"/>
      <c r="C26" s="116"/>
      <c r="D26" s="116"/>
      <c r="E26" s="116"/>
      <c r="F26" s="116"/>
      <c r="G26" s="116"/>
      <c r="H26" s="116"/>
    </row>
    <row r="27" spans="1:8" ht="14.25" customHeight="1">
      <c r="A27" s="55"/>
      <c r="B27" s="56"/>
      <c r="C27" s="56"/>
      <c r="D27" s="56"/>
      <c r="E27" s="56"/>
      <c r="F27" s="56"/>
      <c r="G27" s="56"/>
      <c r="H27" s="55"/>
    </row>
    <row r="28" spans="1:8" ht="14.25" customHeight="1">
      <c r="A28" s="55"/>
      <c r="B28" s="56"/>
      <c r="C28" s="56"/>
      <c r="D28" s="56"/>
      <c r="E28" s="56"/>
      <c r="F28" s="56"/>
      <c r="G28" s="56"/>
      <c r="H28" s="55"/>
    </row>
    <row r="29" spans="1:8" ht="14.25" customHeight="1">
      <c r="A29" s="55"/>
      <c r="B29" s="56"/>
      <c r="C29" s="56"/>
      <c r="D29" s="56"/>
      <c r="E29" s="56"/>
      <c r="F29" s="56"/>
      <c r="G29" s="56"/>
      <c r="H29" s="55"/>
    </row>
    <row r="30" spans="1:8" ht="14.25" customHeight="1">
      <c r="A30" s="55"/>
      <c r="B30" s="56"/>
      <c r="C30" s="56"/>
      <c r="D30" s="56"/>
      <c r="E30" s="56"/>
      <c r="F30" s="56"/>
      <c r="G30" s="56"/>
      <c r="H30" s="55"/>
    </row>
    <row r="31" spans="1:8" ht="14.25" customHeight="1">
      <c r="A31" s="55"/>
      <c r="B31" s="55"/>
      <c r="C31" s="55"/>
      <c r="D31" s="55"/>
      <c r="E31" s="55"/>
      <c r="F31" s="55"/>
      <c r="G31" s="55"/>
      <c r="H31" s="55"/>
    </row>
    <row r="32" spans="1:8" ht="14.25" customHeight="1">
      <c r="A32" s="55"/>
      <c r="B32" s="55"/>
      <c r="C32" s="55"/>
      <c r="D32" s="55"/>
      <c r="E32" s="55"/>
      <c r="F32" s="55"/>
      <c r="G32" s="55"/>
      <c r="H32" s="55"/>
    </row>
    <row r="33" spans="1:8" ht="14.25" customHeight="1">
      <c r="A33" s="55"/>
      <c r="B33" s="55"/>
      <c r="C33" s="55"/>
      <c r="D33" s="55"/>
      <c r="E33" s="55"/>
      <c r="F33" s="55"/>
      <c r="G33" s="55"/>
      <c r="H33" s="55"/>
    </row>
    <row r="34" spans="1:8" ht="14.25" customHeight="1">
      <c r="A34" s="57"/>
      <c r="B34" s="57"/>
      <c r="C34" s="57"/>
      <c r="D34" s="57"/>
      <c r="E34" s="57"/>
      <c r="F34" s="57"/>
      <c r="G34" s="57"/>
      <c r="H34" s="57"/>
    </row>
  </sheetData>
  <mergeCells count="2">
    <mergeCell ref="A1:H1"/>
    <mergeCell ref="A26:H26"/>
  </mergeCells>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zoomScale="150" zoomScaleNormal="150" zoomScalePageLayoutView="150" workbookViewId="0">
      <selection activeCell="H27" sqref="H27:I27"/>
    </sheetView>
  </sheetViews>
  <sheetFormatPr baseColWidth="10" defaultColWidth="17.33203125" defaultRowHeight="15.75" customHeight="1" x14ac:dyDescent="0"/>
  <cols>
    <col min="1" max="13" width="8.6640625" customWidth="1"/>
  </cols>
  <sheetData>
    <row r="1" spans="1:13" ht="21" customHeight="1" thickBot="1">
      <c r="A1" s="144" t="s">
        <v>274</v>
      </c>
      <c r="B1" s="138"/>
      <c r="C1" s="138"/>
      <c r="D1" s="138"/>
      <c r="E1" s="138"/>
      <c r="F1" s="138"/>
      <c r="G1" s="138"/>
      <c r="H1" s="138"/>
      <c r="I1" s="138"/>
      <c r="J1" s="138"/>
      <c r="K1" s="138"/>
      <c r="L1" s="138"/>
      <c r="M1" s="138"/>
    </row>
    <row r="2" spans="1:13" ht="15" customHeight="1">
      <c r="A2" s="58" t="s">
        <v>275</v>
      </c>
      <c r="B2" s="75">
        <v>1</v>
      </c>
      <c r="C2" s="59"/>
      <c r="D2" s="60" t="s">
        <v>276</v>
      </c>
      <c r="E2" s="147" t="s">
        <v>277</v>
      </c>
      <c r="F2" s="148"/>
      <c r="G2" s="148"/>
      <c r="H2" s="148"/>
      <c r="I2" s="148"/>
      <c r="J2" s="108"/>
      <c r="K2" s="145" t="s">
        <v>278</v>
      </c>
      <c r="L2" s="146"/>
      <c r="M2" s="61"/>
    </row>
    <row r="3" spans="1:13" ht="15" customHeight="1">
      <c r="A3" s="62" t="s">
        <v>279</v>
      </c>
      <c r="B3" s="137" t="s">
        <v>280</v>
      </c>
      <c r="C3" s="138"/>
      <c r="D3" s="138"/>
      <c r="E3" s="138"/>
      <c r="F3" s="138"/>
      <c r="G3" s="138"/>
      <c r="H3" s="138"/>
      <c r="I3" s="138"/>
      <c r="J3" s="63"/>
      <c r="K3" s="135" t="s">
        <v>281</v>
      </c>
      <c r="L3" s="136"/>
      <c r="M3" s="64"/>
    </row>
    <row r="4" spans="1:13" ht="15" customHeight="1">
      <c r="A4" s="65" t="s">
        <v>282</v>
      </c>
      <c r="B4" s="131" t="s">
        <v>283</v>
      </c>
      <c r="C4" s="130"/>
      <c r="D4" s="131" t="s">
        <v>289</v>
      </c>
      <c r="E4" s="130"/>
      <c r="F4" s="131" t="s">
        <v>290</v>
      </c>
      <c r="G4" s="130"/>
      <c r="H4" s="131" t="s">
        <v>291</v>
      </c>
      <c r="I4" s="130"/>
      <c r="J4" s="131" t="s">
        <v>292</v>
      </c>
      <c r="K4" s="130"/>
      <c r="L4" s="131" t="s">
        <v>293</v>
      </c>
      <c r="M4" s="132"/>
    </row>
    <row r="5" spans="1:13" ht="15" customHeight="1">
      <c r="A5" s="97">
        <v>2</v>
      </c>
      <c r="B5" s="143">
        <v>2</v>
      </c>
      <c r="C5" s="130"/>
      <c r="D5" s="129">
        <v>500</v>
      </c>
      <c r="E5" s="130"/>
      <c r="F5" s="129">
        <v>248.5</v>
      </c>
      <c r="G5" s="130"/>
      <c r="H5" s="129">
        <v>516</v>
      </c>
      <c r="I5" s="130"/>
      <c r="J5" s="129">
        <f>D12</f>
        <v>190</v>
      </c>
      <c r="K5" s="130"/>
      <c r="L5" s="129">
        <f>SUM(D5:J5)</f>
        <v>1454.5</v>
      </c>
      <c r="M5" s="132"/>
    </row>
    <row r="6" spans="1:13" ht="15" customHeight="1">
      <c r="A6" s="68" t="s">
        <v>296</v>
      </c>
      <c r="B6" s="69"/>
      <c r="C6" s="69"/>
      <c r="D6" s="63"/>
      <c r="E6" s="63"/>
      <c r="F6" s="63"/>
      <c r="G6" s="63"/>
      <c r="H6" s="63"/>
      <c r="I6" s="63"/>
      <c r="J6" s="63"/>
      <c r="K6" s="63"/>
      <c r="L6" s="63"/>
      <c r="M6" s="64"/>
    </row>
    <row r="7" spans="1:13" ht="15" customHeight="1">
      <c r="A7" s="142" t="s">
        <v>297</v>
      </c>
      <c r="B7" s="130"/>
      <c r="C7" s="130"/>
      <c r="D7" s="131" t="s">
        <v>298</v>
      </c>
      <c r="E7" s="130"/>
      <c r="F7" s="63"/>
      <c r="G7" s="63"/>
      <c r="H7" s="63"/>
      <c r="I7" s="63"/>
      <c r="J7" s="63"/>
      <c r="K7" s="63"/>
      <c r="L7" s="63"/>
      <c r="M7" s="64"/>
    </row>
    <row r="8" spans="1:13" ht="15" customHeight="1">
      <c r="A8" s="141" t="s">
        <v>299</v>
      </c>
      <c r="B8" s="130"/>
      <c r="C8" s="130"/>
      <c r="D8" s="129">
        <v>70</v>
      </c>
      <c r="E8" s="130"/>
      <c r="F8" s="63"/>
      <c r="G8" s="63"/>
      <c r="H8" s="63"/>
      <c r="I8" s="63"/>
      <c r="J8" s="63"/>
      <c r="K8" s="63"/>
      <c r="L8" s="63"/>
      <c r="M8" s="64"/>
    </row>
    <row r="9" spans="1:13" ht="15" customHeight="1">
      <c r="A9" s="141" t="s">
        <v>303</v>
      </c>
      <c r="B9" s="130"/>
      <c r="C9" s="130"/>
      <c r="D9" s="129">
        <v>120</v>
      </c>
      <c r="E9" s="130"/>
      <c r="F9" s="63"/>
      <c r="G9" s="63"/>
      <c r="H9" s="63"/>
      <c r="I9" s="63"/>
      <c r="J9" s="63"/>
      <c r="K9" s="63"/>
      <c r="L9" s="63"/>
      <c r="M9" s="64"/>
    </row>
    <row r="10" spans="1:13" ht="15" customHeight="1">
      <c r="A10" s="141"/>
      <c r="B10" s="130"/>
      <c r="C10" s="130"/>
      <c r="D10" s="129"/>
      <c r="E10" s="130"/>
      <c r="F10" s="63"/>
      <c r="G10" s="63"/>
      <c r="H10" s="63"/>
      <c r="I10" s="63"/>
      <c r="J10" s="63"/>
      <c r="K10" s="63"/>
      <c r="L10" s="63"/>
      <c r="M10" s="64"/>
    </row>
    <row r="11" spans="1:13" ht="15" customHeight="1">
      <c r="A11" s="141"/>
      <c r="B11" s="130"/>
      <c r="C11" s="130"/>
      <c r="D11" s="129"/>
      <c r="E11" s="130"/>
      <c r="F11" s="63"/>
      <c r="G11" s="63"/>
      <c r="H11" s="63"/>
      <c r="I11" s="63"/>
      <c r="J11" s="63"/>
      <c r="K11" s="63"/>
      <c r="L11" s="63"/>
      <c r="M11" s="64"/>
    </row>
    <row r="12" spans="1:13" ht="15.75" customHeight="1" thickBot="1">
      <c r="A12" s="103"/>
      <c r="B12" s="102"/>
      <c r="C12" s="73" t="s">
        <v>316</v>
      </c>
      <c r="D12" s="127">
        <f>SUM(D8:D11)</f>
        <v>190</v>
      </c>
      <c r="E12" s="128"/>
      <c r="F12" s="72"/>
      <c r="G12" s="72"/>
      <c r="H12" s="72"/>
      <c r="I12" s="72"/>
      <c r="J12" s="72"/>
      <c r="K12" s="72"/>
      <c r="L12" s="72"/>
      <c r="M12" s="74"/>
    </row>
    <row r="13" spans="1:13" ht="15" customHeight="1">
      <c r="A13" s="58" t="s">
        <v>335</v>
      </c>
      <c r="B13" s="75">
        <v>2</v>
      </c>
      <c r="C13" s="59"/>
      <c r="D13" s="60" t="s">
        <v>338</v>
      </c>
      <c r="E13" s="147" t="s">
        <v>340</v>
      </c>
      <c r="F13" s="148"/>
      <c r="G13" s="148"/>
      <c r="H13" s="148"/>
      <c r="I13" s="148"/>
      <c r="J13" s="108"/>
      <c r="K13" s="145" t="s">
        <v>341</v>
      </c>
      <c r="L13" s="146"/>
      <c r="M13" s="61"/>
    </row>
    <row r="14" spans="1:13" ht="15" customHeight="1">
      <c r="A14" s="62" t="s">
        <v>342</v>
      </c>
      <c r="B14" s="137" t="s">
        <v>343</v>
      </c>
      <c r="C14" s="138"/>
      <c r="D14" s="138"/>
      <c r="E14" s="138"/>
      <c r="F14" s="138"/>
      <c r="G14" s="138"/>
      <c r="H14" s="138"/>
      <c r="I14" s="138"/>
      <c r="J14" s="63"/>
      <c r="K14" s="135" t="s">
        <v>350</v>
      </c>
      <c r="L14" s="136"/>
      <c r="M14" s="64"/>
    </row>
    <row r="15" spans="1:13" ht="15" customHeight="1">
      <c r="A15" s="65" t="s">
        <v>351</v>
      </c>
      <c r="B15" s="131" t="s">
        <v>352</v>
      </c>
      <c r="C15" s="130"/>
      <c r="D15" s="131" t="s">
        <v>353</v>
      </c>
      <c r="E15" s="130"/>
      <c r="F15" s="131" t="s">
        <v>355</v>
      </c>
      <c r="G15" s="130"/>
      <c r="H15" s="131" t="s">
        <v>356</v>
      </c>
      <c r="I15" s="130"/>
      <c r="J15" s="131" t="s">
        <v>358</v>
      </c>
      <c r="K15" s="130"/>
      <c r="L15" s="131" t="s">
        <v>360</v>
      </c>
      <c r="M15" s="132"/>
    </row>
    <row r="16" spans="1:13" ht="14.25" customHeight="1">
      <c r="A16" s="97">
        <v>2</v>
      </c>
      <c r="B16" s="143">
        <v>2</v>
      </c>
      <c r="C16" s="130"/>
      <c r="D16" s="129">
        <v>700</v>
      </c>
      <c r="E16" s="130"/>
      <c r="F16" s="129">
        <v>196</v>
      </c>
      <c r="G16" s="130"/>
      <c r="H16" s="129">
        <v>194</v>
      </c>
      <c r="I16" s="130"/>
      <c r="J16" s="129">
        <f>D23</f>
        <v>195</v>
      </c>
      <c r="K16" s="130"/>
      <c r="L16" s="129">
        <f>SUM(D16:J16)</f>
        <v>1285</v>
      </c>
      <c r="M16" s="132"/>
    </row>
    <row r="17" spans="1:13" ht="14.25" customHeight="1">
      <c r="A17" s="68" t="s">
        <v>372</v>
      </c>
      <c r="B17" s="63"/>
      <c r="C17" s="63"/>
      <c r="D17" s="63"/>
      <c r="E17" s="63"/>
      <c r="F17" s="63"/>
      <c r="G17" s="63"/>
      <c r="H17" s="63"/>
      <c r="I17" s="63"/>
      <c r="J17" s="63"/>
      <c r="K17" s="63"/>
      <c r="L17" s="63"/>
      <c r="M17" s="64"/>
    </row>
    <row r="18" spans="1:13" ht="14.25" customHeight="1">
      <c r="A18" s="142" t="s">
        <v>373</v>
      </c>
      <c r="B18" s="130"/>
      <c r="C18" s="130"/>
      <c r="D18" s="131" t="s">
        <v>374</v>
      </c>
      <c r="E18" s="130"/>
      <c r="F18" s="63"/>
      <c r="G18" s="63"/>
      <c r="H18" s="63"/>
      <c r="I18" s="63"/>
      <c r="J18" s="63"/>
      <c r="K18" s="63"/>
      <c r="L18" s="63"/>
      <c r="M18" s="64"/>
    </row>
    <row r="19" spans="1:13" ht="14.25" customHeight="1">
      <c r="A19" s="141" t="s">
        <v>375</v>
      </c>
      <c r="B19" s="130"/>
      <c r="C19" s="130"/>
      <c r="D19" s="129">
        <v>75</v>
      </c>
      <c r="E19" s="130"/>
      <c r="F19" s="63"/>
      <c r="G19" s="63"/>
      <c r="H19" s="63"/>
      <c r="I19" s="63"/>
      <c r="J19" s="63"/>
      <c r="K19" s="63"/>
      <c r="L19" s="63"/>
      <c r="M19" s="64"/>
    </row>
    <row r="20" spans="1:13" ht="14.25" customHeight="1">
      <c r="A20" s="141" t="s">
        <v>376</v>
      </c>
      <c r="B20" s="130"/>
      <c r="C20" s="130"/>
      <c r="D20" s="129">
        <v>120</v>
      </c>
      <c r="E20" s="130"/>
      <c r="F20" s="63"/>
      <c r="G20" s="63"/>
      <c r="H20" s="63"/>
      <c r="I20" s="63"/>
      <c r="J20" s="63"/>
      <c r="K20" s="63"/>
      <c r="L20" s="63"/>
      <c r="M20" s="64"/>
    </row>
    <row r="21" spans="1:13" ht="14.25" customHeight="1">
      <c r="A21" s="141"/>
      <c r="B21" s="130"/>
      <c r="C21" s="130"/>
      <c r="D21" s="129"/>
      <c r="E21" s="130"/>
      <c r="F21" s="63"/>
      <c r="G21" s="63"/>
      <c r="H21" s="63"/>
      <c r="I21" s="63"/>
      <c r="J21" s="63"/>
      <c r="K21" s="63"/>
      <c r="L21" s="63"/>
      <c r="M21" s="64"/>
    </row>
    <row r="22" spans="1:13" ht="14.25" customHeight="1">
      <c r="A22" s="141"/>
      <c r="B22" s="130"/>
      <c r="C22" s="130"/>
      <c r="D22" s="129"/>
      <c r="E22" s="130"/>
      <c r="F22" s="63"/>
      <c r="G22" s="63"/>
      <c r="H22" s="63"/>
      <c r="I22" s="63"/>
      <c r="J22" s="63"/>
      <c r="K22" s="63"/>
      <c r="L22" s="63"/>
      <c r="M22" s="64"/>
    </row>
    <row r="23" spans="1:13" ht="15" customHeight="1" thickBot="1">
      <c r="A23" s="103"/>
      <c r="B23" s="102"/>
      <c r="C23" s="73" t="s">
        <v>377</v>
      </c>
      <c r="D23" s="127">
        <f>SUM(D19:D22)</f>
        <v>195</v>
      </c>
      <c r="E23" s="128"/>
      <c r="F23" s="72"/>
      <c r="G23" s="72"/>
      <c r="H23" s="72"/>
      <c r="I23" s="72"/>
      <c r="J23" s="72"/>
      <c r="K23" s="72"/>
      <c r="L23" s="72"/>
      <c r="M23" s="74"/>
    </row>
    <row r="24" spans="1:13" ht="14.25" customHeight="1">
      <c r="A24" s="98" t="s">
        <v>378</v>
      </c>
      <c r="B24" s="99">
        <v>3</v>
      </c>
      <c r="C24" s="63"/>
      <c r="D24" s="100" t="s">
        <v>379</v>
      </c>
      <c r="E24" s="147" t="s">
        <v>380</v>
      </c>
      <c r="F24" s="148"/>
      <c r="G24" s="148"/>
      <c r="H24" s="148"/>
      <c r="I24" s="148"/>
      <c r="J24" s="108"/>
      <c r="K24" s="145" t="s">
        <v>381</v>
      </c>
      <c r="L24" s="146"/>
      <c r="M24" s="64"/>
    </row>
    <row r="25" spans="1:13" ht="14.25" customHeight="1">
      <c r="A25" s="62" t="s">
        <v>382</v>
      </c>
      <c r="B25" s="137" t="s">
        <v>383</v>
      </c>
      <c r="C25" s="138"/>
      <c r="D25" s="138"/>
      <c r="E25" s="138"/>
      <c r="F25" s="138"/>
      <c r="G25" s="138"/>
      <c r="H25" s="138"/>
      <c r="I25" s="138"/>
      <c r="J25" s="63"/>
      <c r="K25" s="135" t="s">
        <v>384</v>
      </c>
      <c r="L25" s="136"/>
      <c r="M25" s="64"/>
    </row>
    <row r="26" spans="1:13" ht="14.25" customHeight="1">
      <c r="A26" s="65" t="s">
        <v>385</v>
      </c>
      <c r="B26" s="131" t="s">
        <v>386</v>
      </c>
      <c r="C26" s="130"/>
      <c r="D26" s="131" t="s">
        <v>387</v>
      </c>
      <c r="E26" s="130"/>
      <c r="F26" s="131" t="s">
        <v>388</v>
      </c>
      <c r="G26" s="130"/>
      <c r="H26" s="131" t="s">
        <v>389</v>
      </c>
      <c r="I26" s="130"/>
      <c r="J26" s="131" t="s">
        <v>390</v>
      </c>
      <c r="K26" s="130"/>
      <c r="L26" s="131" t="s">
        <v>391</v>
      </c>
      <c r="M26" s="130"/>
    </row>
    <row r="27" spans="1:13" ht="14.25" customHeight="1">
      <c r="A27" s="70">
        <v>2</v>
      </c>
      <c r="B27" s="143">
        <v>2</v>
      </c>
      <c r="C27" s="130"/>
      <c r="D27" s="129"/>
      <c r="E27" s="130"/>
      <c r="F27" s="129">
        <v>196</v>
      </c>
      <c r="G27" s="130"/>
      <c r="H27" s="129">
        <v>356</v>
      </c>
      <c r="I27" s="130"/>
      <c r="J27" s="129">
        <f>D34</f>
        <v>500</v>
      </c>
      <c r="K27" s="130"/>
      <c r="L27" s="129">
        <v>1052</v>
      </c>
      <c r="M27" s="130"/>
    </row>
    <row r="28" spans="1:13" ht="14.25" customHeight="1">
      <c r="A28" s="68" t="s">
        <v>392</v>
      </c>
      <c r="B28" s="63"/>
      <c r="C28" s="63"/>
      <c r="D28" s="63"/>
      <c r="E28" s="63"/>
      <c r="F28" s="63"/>
      <c r="G28" s="63"/>
      <c r="H28" s="63"/>
      <c r="I28" s="63"/>
      <c r="J28" s="63"/>
      <c r="K28" s="63"/>
      <c r="L28" s="63"/>
      <c r="M28" s="64"/>
    </row>
    <row r="29" spans="1:13" ht="14.25" customHeight="1">
      <c r="A29" s="131" t="s">
        <v>393</v>
      </c>
      <c r="B29" s="130"/>
      <c r="C29" s="130"/>
      <c r="D29" s="131" t="s">
        <v>394</v>
      </c>
      <c r="E29" s="130"/>
      <c r="F29" s="63"/>
      <c r="G29" s="63"/>
      <c r="H29" s="63"/>
      <c r="I29" s="63"/>
      <c r="J29" s="63"/>
      <c r="K29" s="63"/>
      <c r="L29" s="63"/>
      <c r="M29" s="64"/>
    </row>
    <row r="30" spans="1:13" ht="14.25" customHeight="1">
      <c r="A30" s="143" t="s">
        <v>395</v>
      </c>
      <c r="B30" s="130"/>
      <c r="C30" s="130"/>
      <c r="D30" s="129">
        <v>320</v>
      </c>
      <c r="E30" s="130"/>
      <c r="F30" s="63"/>
      <c r="G30" s="63"/>
      <c r="H30" s="63"/>
      <c r="I30" s="63"/>
      <c r="J30" s="63"/>
      <c r="K30" s="63"/>
      <c r="L30" s="63"/>
      <c r="M30" s="64"/>
    </row>
    <row r="31" spans="1:13" ht="14.25" customHeight="1">
      <c r="A31" s="143" t="s">
        <v>396</v>
      </c>
      <c r="B31" s="130"/>
      <c r="C31" s="130"/>
      <c r="D31" s="129">
        <v>60</v>
      </c>
      <c r="E31" s="130"/>
      <c r="F31" s="63"/>
      <c r="G31" s="63"/>
      <c r="H31" s="63"/>
      <c r="I31" s="63"/>
      <c r="J31" s="63"/>
      <c r="K31" s="63"/>
      <c r="L31" s="63"/>
      <c r="M31" s="64"/>
    </row>
    <row r="32" spans="1:13" ht="14.25" customHeight="1">
      <c r="A32" s="143" t="s">
        <v>397</v>
      </c>
      <c r="B32" s="130"/>
      <c r="C32" s="130"/>
      <c r="D32" s="129">
        <v>120</v>
      </c>
      <c r="E32" s="130"/>
      <c r="F32" s="63"/>
      <c r="G32" s="63"/>
      <c r="H32" s="63"/>
      <c r="I32" s="63"/>
      <c r="J32" s="63"/>
      <c r="K32" s="63"/>
      <c r="L32" s="63"/>
      <c r="M32" s="64"/>
    </row>
    <row r="33" spans="1:13" ht="14.25" customHeight="1">
      <c r="A33" s="143"/>
      <c r="B33" s="130"/>
      <c r="C33" s="130"/>
      <c r="D33" s="129"/>
      <c r="E33" s="130"/>
      <c r="F33" s="63"/>
      <c r="G33" s="63"/>
      <c r="H33" s="63"/>
      <c r="I33" s="63"/>
      <c r="J33" s="63"/>
      <c r="K33" s="63"/>
      <c r="L33" s="63"/>
      <c r="M33" s="64"/>
    </row>
    <row r="34" spans="1:13" ht="15" customHeight="1" thickBot="1">
      <c r="A34" s="104"/>
      <c r="B34" s="104"/>
      <c r="C34" s="105" t="s">
        <v>398</v>
      </c>
      <c r="D34" s="149">
        <f>SUM(D30:D33)</f>
        <v>500</v>
      </c>
      <c r="E34" s="150"/>
      <c r="F34" s="63"/>
      <c r="G34" s="63"/>
      <c r="H34" s="63"/>
      <c r="I34" s="63"/>
      <c r="J34" s="63"/>
      <c r="K34" s="63"/>
      <c r="L34" s="63"/>
      <c r="M34" s="64"/>
    </row>
    <row r="35" spans="1:13" ht="15" customHeight="1">
      <c r="A35" s="58" t="s">
        <v>399</v>
      </c>
      <c r="B35" s="75">
        <v>4</v>
      </c>
      <c r="C35" s="59"/>
      <c r="D35" s="60" t="s">
        <v>400</v>
      </c>
      <c r="E35" s="147" t="s">
        <v>401</v>
      </c>
      <c r="F35" s="148"/>
      <c r="G35" s="148"/>
      <c r="H35" s="148"/>
      <c r="I35" s="148"/>
      <c r="J35" s="108"/>
      <c r="K35" s="145" t="s">
        <v>402</v>
      </c>
      <c r="L35" s="146"/>
      <c r="M35" s="61"/>
    </row>
    <row r="36" spans="1:13" ht="15" customHeight="1">
      <c r="A36" s="101" t="s">
        <v>403</v>
      </c>
      <c r="B36" s="137" t="s">
        <v>404</v>
      </c>
      <c r="C36" s="138"/>
      <c r="D36" s="138"/>
      <c r="E36" s="138"/>
      <c r="F36" s="138"/>
      <c r="G36" s="138"/>
      <c r="H36" s="138"/>
      <c r="I36" s="138"/>
      <c r="J36" s="63"/>
      <c r="K36" s="135" t="s">
        <v>2</v>
      </c>
      <c r="L36" s="136"/>
      <c r="M36" s="64"/>
    </row>
    <row r="37" spans="1:13" ht="15" customHeight="1">
      <c r="A37" s="65" t="s">
        <v>405</v>
      </c>
      <c r="B37" s="131" t="s">
        <v>406</v>
      </c>
      <c r="C37" s="130"/>
      <c r="D37" s="131" t="s">
        <v>407</v>
      </c>
      <c r="E37" s="130"/>
      <c r="F37" s="131" t="s">
        <v>408</v>
      </c>
      <c r="G37" s="130"/>
      <c r="H37" s="131" t="s">
        <v>409</v>
      </c>
      <c r="I37" s="130"/>
      <c r="J37" s="131" t="s">
        <v>410</v>
      </c>
      <c r="K37" s="130"/>
      <c r="L37" s="131" t="s">
        <v>411</v>
      </c>
      <c r="M37" s="132"/>
    </row>
    <row r="38" spans="1:13" ht="15" customHeight="1">
      <c r="A38" s="97">
        <v>2</v>
      </c>
      <c r="B38" s="143">
        <v>2</v>
      </c>
      <c r="C38" s="130"/>
      <c r="D38" s="129">
        <v>600</v>
      </c>
      <c r="E38" s="130"/>
      <c r="F38" s="129">
        <v>248.5</v>
      </c>
      <c r="G38" s="130"/>
      <c r="H38" s="129">
        <v>458</v>
      </c>
      <c r="I38" s="130"/>
      <c r="J38" s="129">
        <f>D45</f>
        <v>180</v>
      </c>
      <c r="K38" s="130"/>
      <c r="L38" s="129">
        <f>SUM(D38:J38)</f>
        <v>1486.5</v>
      </c>
      <c r="M38" s="132"/>
    </row>
    <row r="39" spans="1:13" ht="15" customHeight="1">
      <c r="A39" s="68" t="s">
        <v>412</v>
      </c>
      <c r="B39" s="63"/>
      <c r="C39" s="63"/>
      <c r="D39" s="63"/>
      <c r="E39" s="63"/>
      <c r="F39" s="63"/>
      <c r="G39" s="63"/>
      <c r="H39" s="63"/>
      <c r="I39" s="63"/>
      <c r="J39" s="63"/>
      <c r="K39" s="63"/>
      <c r="L39" s="63"/>
      <c r="M39" s="64"/>
    </row>
    <row r="40" spans="1:13" ht="15" customHeight="1">
      <c r="A40" s="142" t="s">
        <v>413</v>
      </c>
      <c r="B40" s="130"/>
      <c r="C40" s="130"/>
      <c r="D40" s="131" t="s">
        <v>414</v>
      </c>
      <c r="E40" s="130"/>
      <c r="F40" s="63"/>
      <c r="G40" s="63"/>
      <c r="H40" s="63"/>
      <c r="I40" s="63"/>
      <c r="J40" s="63"/>
      <c r="K40" s="63"/>
      <c r="L40" s="63"/>
      <c r="M40" s="64"/>
    </row>
    <row r="41" spans="1:13" ht="15" customHeight="1">
      <c r="A41" s="141" t="s">
        <v>415</v>
      </c>
      <c r="B41" s="130"/>
      <c r="C41" s="130"/>
      <c r="D41" s="129">
        <v>60</v>
      </c>
      <c r="E41" s="130"/>
      <c r="F41" s="63"/>
      <c r="G41" s="63"/>
      <c r="H41" s="63"/>
      <c r="I41" s="63"/>
      <c r="J41" s="63"/>
      <c r="K41" s="63"/>
      <c r="L41" s="63"/>
      <c r="M41" s="64"/>
    </row>
    <row r="42" spans="1:13" ht="15" customHeight="1">
      <c r="A42" s="141" t="s">
        <v>416</v>
      </c>
      <c r="B42" s="130"/>
      <c r="C42" s="130"/>
      <c r="D42" s="129">
        <v>120</v>
      </c>
      <c r="E42" s="130"/>
      <c r="F42" s="63"/>
      <c r="G42" s="63"/>
      <c r="H42" s="63"/>
      <c r="I42" s="63"/>
      <c r="J42" s="63"/>
      <c r="K42" s="63"/>
      <c r="L42" s="63"/>
      <c r="M42" s="64"/>
    </row>
    <row r="43" spans="1:13" ht="15" customHeight="1">
      <c r="A43" s="141"/>
      <c r="B43" s="130"/>
      <c r="C43" s="130"/>
      <c r="D43" s="129"/>
      <c r="E43" s="130"/>
      <c r="F43" s="63"/>
      <c r="G43" s="63"/>
      <c r="H43" s="63"/>
      <c r="I43" s="63"/>
      <c r="J43" s="63"/>
      <c r="K43" s="63"/>
      <c r="L43" s="63"/>
      <c r="M43" s="64"/>
    </row>
    <row r="44" spans="1:13" ht="15" customHeight="1">
      <c r="A44" s="141"/>
      <c r="B44" s="130"/>
      <c r="C44" s="130"/>
      <c r="D44" s="129"/>
      <c r="E44" s="130"/>
      <c r="F44" s="63"/>
      <c r="G44" s="63"/>
      <c r="H44" s="63"/>
      <c r="I44" s="63"/>
      <c r="J44" s="63"/>
      <c r="K44" s="63"/>
      <c r="L44" s="63"/>
      <c r="M44" s="64"/>
    </row>
    <row r="45" spans="1:13" ht="15" customHeight="1" thickBot="1">
      <c r="A45" s="103"/>
      <c r="B45" s="102"/>
      <c r="C45" s="73" t="s">
        <v>417</v>
      </c>
      <c r="D45" s="127">
        <f>SUM(D41:D44)</f>
        <v>180</v>
      </c>
      <c r="E45" s="128"/>
      <c r="F45" s="72"/>
      <c r="G45" s="72"/>
      <c r="H45" s="72"/>
      <c r="I45" s="72"/>
      <c r="J45" s="72"/>
      <c r="K45" s="72"/>
      <c r="L45" s="72"/>
      <c r="M45" s="74"/>
    </row>
    <row r="46" spans="1:13" ht="15" customHeight="1">
      <c r="A46" s="58" t="s">
        <v>418</v>
      </c>
      <c r="B46" s="75">
        <v>5</v>
      </c>
      <c r="C46" s="59"/>
      <c r="D46" s="60" t="s">
        <v>419</v>
      </c>
      <c r="E46" s="147" t="s">
        <v>420</v>
      </c>
      <c r="F46" s="148"/>
      <c r="G46" s="148"/>
      <c r="H46" s="148"/>
      <c r="I46" s="148"/>
      <c r="J46" s="108"/>
      <c r="K46" s="133" t="s">
        <v>421</v>
      </c>
      <c r="L46" s="134"/>
      <c r="M46" s="61"/>
    </row>
    <row r="47" spans="1:13" ht="15" customHeight="1">
      <c r="A47" s="62" t="s">
        <v>422</v>
      </c>
      <c r="B47" s="137" t="s">
        <v>423</v>
      </c>
      <c r="C47" s="138"/>
      <c r="D47" s="138"/>
      <c r="E47" s="138"/>
      <c r="F47" s="138"/>
      <c r="G47" s="138"/>
      <c r="H47" s="138"/>
      <c r="I47" s="138"/>
      <c r="J47" s="63"/>
      <c r="K47" s="135" t="s">
        <v>2</v>
      </c>
      <c r="L47" s="136"/>
      <c r="M47" s="64"/>
    </row>
    <row r="48" spans="1:13" ht="15" customHeight="1">
      <c r="A48" s="65" t="s">
        <v>424</v>
      </c>
      <c r="B48" s="131" t="s">
        <v>425</v>
      </c>
      <c r="C48" s="130"/>
      <c r="D48" s="131" t="s">
        <v>426</v>
      </c>
      <c r="E48" s="130"/>
      <c r="F48" s="131" t="s">
        <v>427</v>
      </c>
      <c r="G48" s="130"/>
      <c r="H48" s="131" t="s">
        <v>428</v>
      </c>
      <c r="I48" s="130"/>
      <c r="J48" s="131" t="s">
        <v>429</v>
      </c>
      <c r="K48" s="130"/>
      <c r="L48" s="131" t="s">
        <v>430</v>
      </c>
      <c r="M48" s="132"/>
    </row>
    <row r="49" spans="1:13" ht="15" customHeight="1">
      <c r="A49" s="97">
        <v>2</v>
      </c>
      <c r="B49" s="143">
        <v>2</v>
      </c>
      <c r="C49" s="130"/>
      <c r="D49" s="129">
        <v>600</v>
      </c>
      <c r="E49" s="130"/>
      <c r="F49" s="129">
        <f>248.5</f>
        <v>248.5</v>
      </c>
      <c r="G49" s="130"/>
      <c r="H49" s="129">
        <v>458</v>
      </c>
      <c r="I49" s="130"/>
      <c r="J49" s="129">
        <f>D56</f>
        <v>180</v>
      </c>
      <c r="K49" s="130"/>
      <c r="L49" s="129">
        <f>SUM(D49:K49)</f>
        <v>1486.5</v>
      </c>
      <c r="M49" s="132"/>
    </row>
    <row r="50" spans="1:13" ht="15" customHeight="1">
      <c r="A50" s="68" t="s">
        <v>431</v>
      </c>
      <c r="B50" s="63"/>
      <c r="C50" s="63"/>
      <c r="D50" s="63"/>
      <c r="E50" s="63"/>
      <c r="F50" s="63"/>
      <c r="G50" s="63"/>
      <c r="H50" s="63"/>
      <c r="I50" s="63"/>
      <c r="J50" s="63"/>
      <c r="K50" s="63"/>
      <c r="L50" s="63"/>
      <c r="M50" s="64"/>
    </row>
    <row r="51" spans="1:13" ht="15" customHeight="1">
      <c r="A51" s="142" t="s">
        <v>432</v>
      </c>
      <c r="B51" s="130"/>
      <c r="C51" s="130"/>
      <c r="D51" s="131" t="s">
        <v>433</v>
      </c>
      <c r="E51" s="130"/>
      <c r="F51" s="63"/>
      <c r="G51" s="63"/>
      <c r="H51" s="63"/>
      <c r="I51" s="63"/>
      <c r="J51" s="63"/>
      <c r="K51" s="63"/>
      <c r="L51" s="63"/>
      <c r="M51" s="64"/>
    </row>
    <row r="52" spans="1:13" ht="15" customHeight="1">
      <c r="A52" s="141" t="s">
        <v>434</v>
      </c>
      <c r="B52" s="130"/>
      <c r="C52" s="130"/>
      <c r="D52" s="129">
        <v>60</v>
      </c>
      <c r="E52" s="130"/>
      <c r="F52" s="63"/>
      <c r="G52" s="63"/>
      <c r="H52" s="63"/>
      <c r="I52" s="63"/>
      <c r="J52" s="63"/>
      <c r="K52" s="63"/>
      <c r="L52" s="63"/>
      <c r="M52" s="64"/>
    </row>
    <row r="53" spans="1:13" ht="15" customHeight="1">
      <c r="A53" s="141" t="s">
        <v>435</v>
      </c>
      <c r="B53" s="130"/>
      <c r="C53" s="130"/>
      <c r="D53" s="129">
        <v>120</v>
      </c>
      <c r="E53" s="130"/>
      <c r="F53" s="63"/>
      <c r="G53" s="63"/>
      <c r="H53" s="63"/>
      <c r="I53" s="63"/>
      <c r="J53" s="63"/>
      <c r="K53" s="63"/>
      <c r="L53" s="63"/>
      <c r="M53" s="64"/>
    </row>
    <row r="54" spans="1:13" ht="15" customHeight="1">
      <c r="A54" s="141"/>
      <c r="B54" s="130"/>
      <c r="C54" s="130"/>
      <c r="D54" s="129"/>
      <c r="E54" s="130"/>
      <c r="F54" s="63"/>
      <c r="G54" s="63"/>
      <c r="H54" s="63"/>
      <c r="I54" s="63"/>
      <c r="J54" s="63"/>
      <c r="K54" s="63"/>
      <c r="L54" s="63"/>
      <c r="M54" s="64"/>
    </row>
    <row r="55" spans="1:13" ht="15" customHeight="1">
      <c r="A55" s="141"/>
      <c r="B55" s="130"/>
      <c r="C55" s="130"/>
      <c r="D55" s="129"/>
      <c r="E55" s="130"/>
      <c r="F55" s="63"/>
      <c r="G55" s="63"/>
      <c r="H55" s="63"/>
      <c r="I55" s="63"/>
      <c r="J55" s="63"/>
      <c r="K55" s="63"/>
      <c r="L55" s="63"/>
      <c r="M55" s="64"/>
    </row>
    <row r="56" spans="1:13" ht="15" customHeight="1" thickBot="1">
      <c r="A56" s="103"/>
      <c r="B56" s="102"/>
      <c r="C56" s="73" t="s">
        <v>436</v>
      </c>
      <c r="D56" s="127">
        <f>SUM(D52:D55)</f>
        <v>180</v>
      </c>
      <c r="E56" s="128"/>
      <c r="F56" s="72"/>
      <c r="G56" s="72"/>
      <c r="H56" s="72"/>
      <c r="I56" s="72"/>
      <c r="J56" s="72"/>
      <c r="K56" s="72"/>
      <c r="L56" s="72"/>
      <c r="M56" s="74"/>
    </row>
    <row r="57" spans="1:13" ht="15" customHeight="1">
      <c r="A57" s="58" t="s">
        <v>437</v>
      </c>
      <c r="B57" s="75">
        <v>6</v>
      </c>
      <c r="C57" s="59"/>
      <c r="D57" s="106" t="s">
        <v>438</v>
      </c>
      <c r="E57" s="139" t="s">
        <v>439</v>
      </c>
      <c r="F57" s="140"/>
      <c r="G57" s="140"/>
      <c r="H57" s="140"/>
      <c r="I57" s="140"/>
      <c r="J57" s="107"/>
      <c r="K57" s="151" t="s">
        <v>440</v>
      </c>
      <c r="L57" s="140"/>
      <c r="M57" s="61"/>
    </row>
    <row r="58" spans="1:13" ht="15" customHeight="1">
      <c r="A58" s="62" t="s">
        <v>441</v>
      </c>
      <c r="B58" s="137" t="s">
        <v>442</v>
      </c>
      <c r="C58" s="138"/>
      <c r="D58" s="138"/>
      <c r="E58" s="138"/>
      <c r="F58" s="138"/>
      <c r="G58" s="138"/>
      <c r="H58" s="138"/>
      <c r="I58" s="138"/>
      <c r="J58" s="63"/>
      <c r="K58" s="135" t="s">
        <v>2</v>
      </c>
      <c r="L58" s="136"/>
      <c r="M58" s="64"/>
    </row>
    <row r="59" spans="1:13" ht="15" customHeight="1">
      <c r="A59" s="65" t="s">
        <v>443</v>
      </c>
      <c r="B59" s="131" t="s">
        <v>444</v>
      </c>
      <c r="C59" s="130"/>
      <c r="D59" s="131" t="s">
        <v>445</v>
      </c>
      <c r="E59" s="130"/>
      <c r="F59" s="131" t="s">
        <v>446</v>
      </c>
      <c r="G59" s="130"/>
      <c r="H59" s="131" t="s">
        <v>447</v>
      </c>
      <c r="I59" s="130"/>
      <c r="J59" s="131" t="s">
        <v>448</v>
      </c>
      <c r="K59" s="130"/>
      <c r="L59" s="131" t="s">
        <v>449</v>
      </c>
      <c r="M59" s="132"/>
    </row>
    <row r="60" spans="1:13" ht="15" customHeight="1">
      <c r="A60" s="97">
        <v>4</v>
      </c>
      <c r="B60" s="143">
        <v>2</v>
      </c>
      <c r="C60" s="130"/>
      <c r="D60" s="129">
        <f>500*B60</f>
        <v>1000</v>
      </c>
      <c r="E60" s="130"/>
      <c r="F60" s="129">
        <v>497</v>
      </c>
      <c r="G60" s="130"/>
      <c r="H60" s="129">
        <v>1506</v>
      </c>
      <c r="I60" s="130"/>
      <c r="J60" s="129">
        <f>D67</f>
        <v>240</v>
      </c>
      <c r="K60" s="130"/>
      <c r="L60" s="129">
        <f>SUM(D60:J60)</f>
        <v>3243</v>
      </c>
      <c r="M60" s="132"/>
    </row>
    <row r="61" spans="1:13" ht="15" customHeight="1">
      <c r="A61" s="68" t="s">
        <v>450</v>
      </c>
      <c r="B61" s="63"/>
      <c r="C61" s="63"/>
      <c r="D61" s="63"/>
      <c r="E61" s="63"/>
      <c r="F61" s="63"/>
      <c r="G61" s="63"/>
      <c r="H61" s="63"/>
      <c r="I61" s="63"/>
      <c r="J61" s="63"/>
      <c r="K61" s="63"/>
      <c r="L61" s="63"/>
      <c r="M61" s="64"/>
    </row>
    <row r="62" spans="1:13" ht="15" customHeight="1">
      <c r="A62" s="142" t="s">
        <v>451</v>
      </c>
      <c r="B62" s="130"/>
      <c r="C62" s="130"/>
      <c r="D62" s="131" t="s">
        <v>452</v>
      </c>
      <c r="E62" s="130"/>
      <c r="F62" s="63"/>
      <c r="G62" s="63"/>
      <c r="H62" s="63"/>
      <c r="I62" s="63"/>
      <c r="J62" s="63"/>
      <c r="K62" s="63"/>
      <c r="L62" s="63"/>
      <c r="M62" s="64"/>
    </row>
    <row r="63" spans="1:13" ht="15" customHeight="1">
      <c r="A63" s="141" t="s">
        <v>453</v>
      </c>
      <c r="B63" s="130"/>
      <c r="C63" s="130"/>
      <c r="D63" s="129">
        <f>60*B60</f>
        <v>120</v>
      </c>
      <c r="E63" s="130"/>
      <c r="F63" s="63"/>
      <c r="G63" s="63"/>
      <c r="H63" s="63"/>
      <c r="I63" s="63"/>
      <c r="J63" s="63"/>
      <c r="K63" s="63"/>
      <c r="L63" s="63"/>
      <c r="M63" s="64"/>
    </row>
    <row r="64" spans="1:13" ht="15" customHeight="1">
      <c r="A64" s="141" t="s">
        <v>454</v>
      </c>
      <c r="B64" s="130"/>
      <c r="C64" s="130"/>
      <c r="D64" s="129">
        <v>120</v>
      </c>
      <c r="E64" s="130"/>
      <c r="F64" s="63"/>
      <c r="G64" s="63"/>
      <c r="H64" s="63"/>
      <c r="I64" s="63"/>
      <c r="J64" s="63"/>
      <c r="K64" s="63"/>
      <c r="L64" s="63"/>
      <c r="M64" s="64"/>
    </row>
    <row r="65" spans="1:13" ht="15" customHeight="1">
      <c r="A65" s="141"/>
      <c r="B65" s="130"/>
      <c r="C65" s="130"/>
      <c r="D65" s="129"/>
      <c r="E65" s="130"/>
      <c r="F65" s="63"/>
      <c r="G65" s="63"/>
      <c r="H65" s="63"/>
      <c r="I65" s="63"/>
      <c r="J65" s="63"/>
      <c r="K65" s="63"/>
      <c r="L65" s="63"/>
      <c r="M65" s="64"/>
    </row>
    <row r="66" spans="1:13" ht="15" customHeight="1">
      <c r="A66" s="141"/>
      <c r="B66" s="130"/>
      <c r="C66" s="130"/>
      <c r="D66" s="129"/>
      <c r="E66" s="130"/>
      <c r="F66" s="63"/>
      <c r="G66" s="63"/>
      <c r="H66" s="63"/>
      <c r="I66" s="63"/>
      <c r="J66" s="63"/>
      <c r="K66" s="63"/>
      <c r="L66" s="63"/>
      <c r="M66" s="64"/>
    </row>
    <row r="67" spans="1:13" ht="15" customHeight="1" thickBot="1">
      <c r="A67" s="103"/>
      <c r="B67" s="102"/>
      <c r="C67" s="73" t="s">
        <v>455</v>
      </c>
      <c r="D67" s="127">
        <f>SUM(D63:D66)</f>
        <v>240</v>
      </c>
      <c r="E67" s="128"/>
      <c r="F67" s="72"/>
      <c r="G67" s="72"/>
      <c r="H67" s="72"/>
      <c r="I67" s="72"/>
      <c r="J67" s="72"/>
      <c r="K67" s="72"/>
      <c r="L67" s="72"/>
      <c r="M67" s="74"/>
    </row>
  </sheetData>
  <mergeCells count="163">
    <mergeCell ref="K58:L58"/>
    <mergeCell ref="J60:K60"/>
    <mergeCell ref="L60:M60"/>
    <mergeCell ref="K57:L57"/>
    <mergeCell ref="J59:K59"/>
    <mergeCell ref="L59:M59"/>
    <mergeCell ref="E46:I46"/>
    <mergeCell ref="B47:I47"/>
    <mergeCell ref="E35:I35"/>
    <mergeCell ref="B36:I36"/>
    <mergeCell ref="K36:L36"/>
    <mergeCell ref="K35:L35"/>
    <mergeCell ref="L38:M38"/>
    <mergeCell ref="L37:M37"/>
    <mergeCell ref="A41:C41"/>
    <mergeCell ref="A42:C42"/>
    <mergeCell ref="D42:E42"/>
    <mergeCell ref="A40:C40"/>
    <mergeCell ref="A43:C43"/>
    <mergeCell ref="F48:G48"/>
    <mergeCell ref="F49:G49"/>
    <mergeCell ref="B49:C49"/>
    <mergeCell ref="D52:E52"/>
    <mergeCell ref="D51:E51"/>
    <mergeCell ref="D11:E11"/>
    <mergeCell ref="D12:E12"/>
    <mergeCell ref="D16:E16"/>
    <mergeCell ref="D18:E18"/>
    <mergeCell ref="B15:C15"/>
    <mergeCell ref="D15:E15"/>
    <mergeCell ref="B16:C16"/>
    <mergeCell ref="A19:C19"/>
    <mergeCell ref="D19:E19"/>
    <mergeCell ref="A18:C18"/>
    <mergeCell ref="D49:E49"/>
    <mergeCell ref="D54:E54"/>
    <mergeCell ref="D56:E56"/>
    <mergeCell ref="D38:E38"/>
    <mergeCell ref="D44:E44"/>
    <mergeCell ref="D53:E53"/>
    <mergeCell ref="A54:C54"/>
    <mergeCell ref="A51:C51"/>
    <mergeCell ref="A53:C53"/>
    <mergeCell ref="A52:C52"/>
    <mergeCell ref="A55:C55"/>
    <mergeCell ref="A44:C44"/>
    <mergeCell ref="D40:E40"/>
    <mergeCell ref="B38:C38"/>
    <mergeCell ref="B48:C48"/>
    <mergeCell ref="D48:E48"/>
    <mergeCell ref="B37:C37"/>
    <mergeCell ref="H15:I15"/>
    <mergeCell ref="H16:I16"/>
    <mergeCell ref="F16:G16"/>
    <mergeCell ref="F15:G15"/>
    <mergeCell ref="K25:L25"/>
    <mergeCell ref="K14:L14"/>
    <mergeCell ref="L16:M16"/>
    <mergeCell ref="L15:M15"/>
    <mergeCell ref="J15:K15"/>
    <mergeCell ref="J16:K16"/>
    <mergeCell ref="D30:E30"/>
    <mergeCell ref="A30:C30"/>
    <mergeCell ref="D29:E29"/>
    <mergeCell ref="A29:C29"/>
    <mergeCell ref="A33:C33"/>
    <mergeCell ref="A32:C32"/>
    <mergeCell ref="D32:E32"/>
    <mergeCell ref="D34:E34"/>
    <mergeCell ref="D33:E33"/>
    <mergeCell ref="A31:C31"/>
    <mergeCell ref="D31:E31"/>
    <mergeCell ref="B14:I14"/>
    <mergeCell ref="A20:C20"/>
    <mergeCell ref="K13:L13"/>
    <mergeCell ref="F27:G27"/>
    <mergeCell ref="F26:G26"/>
    <mergeCell ref="F37:G37"/>
    <mergeCell ref="H37:I37"/>
    <mergeCell ref="J38:K38"/>
    <mergeCell ref="J37:K37"/>
    <mergeCell ref="F38:G38"/>
    <mergeCell ref="H38:I38"/>
    <mergeCell ref="H26:I26"/>
    <mergeCell ref="E13:I13"/>
    <mergeCell ref="D20:E20"/>
    <mergeCell ref="D37:E37"/>
    <mergeCell ref="B5:C5"/>
    <mergeCell ref="D4:E4"/>
    <mergeCell ref="L5:M5"/>
    <mergeCell ref="K3:L3"/>
    <mergeCell ref="L4:M4"/>
    <mergeCell ref="D9:E9"/>
    <mergeCell ref="A9:C9"/>
    <mergeCell ref="K2:L2"/>
    <mergeCell ref="E2:I2"/>
    <mergeCell ref="J4:K4"/>
    <mergeCell ref="H4:I4"/>
    <mergeCell ref="H5:I5"/>
    <mergeCell ref="J5:K5"/>
    <mergeCell ref="D7:E7"/>
    <mergeCell ref="A7:C7"/>
    <mergeCell ref="F5:G5"/>
    <mergeCell ref="D5:E5"/>
    <mergeCell ref="D8:E8"/>
    <mergeCell ref="A8:C8"/>
    <mergeCell ref="A1:M1"/>
    <mergeCell ref="B3:I3"/>
    <mergeCell ref="F4:G4"/>
    <mergeCell ref="L27:M27"/>
    <mergeCell ref="H27:I27"/>
    <mergeCell ref="J27:K27"/>
    <mergeCell ref="D27:E27"/>
    <mergeCell ref="B27:C27"/>
    <mergeCell ref="D22:E22"/>
    <mergeCell ref="D23:E23"/>
    <mergeCell ref="D26:E26"/>
    <mergeCell ref="B26:C26"/>
    <mergeCell ref="K24:L24"/>
    <mergeCell ref="E24:I24"/>
    <mergeCell ref="B25:I25"/>
    <mergeCell ref="J26:K26"/>
    <mergeCell ref="L26:M26"/>
    <mergeCell ref="A21:C21"/>
    <mergeCell ref="A22:C22"/>
    <mergeCell ref="D21:E21"/>
    <mergeCell ref="D10:E10"/>
    <mergeCell ref="A11:C11"/>
    <mergeCell ref="A10:C10"/>
    <mergeCell ref="B4:C4"/>
    <mergeCell ref="D64:E64"/>
    <mergeCell ref="D59:E59"/>
    <mergeCell ref="D60:E60"/>
    <mergeCell ref="D62:E62"/>
    <mergeCell ref="D63:E63"/>
    <mergeCell ref="F60:G60"/>
    <mergeCell ref="F59:G59"/>
    <mergeCell ref="B60:C60"/>
    <mergeCell ref="B59:C59"/>
    <mergeCell ref="D67:E67"/>
    <mergeCell ref="D55:E55"/>
    <mergeCell ref="D45:E45"/>
    <mergeCell ref="J49:K49"/>
    <mergeCell ref="H49:I49"/>
    <mergeCell ref="D43:E43"/>
    <mergeCell ref="D41:E41"/>
    <mergeCell ref="L48:M48"/>
    <mergeCell ref="L49:M49"/>
    <mergeCell ref="J48:K48"/>
    <mergeCell ref="K46:L46"/>
    <mergeCell ref="H48:I48"/>
    <mergeCell ref="K47:L47"/>
    <mergeCell ref="B58:I58"/>
    <mergeCell ref="E57:I57"/>
    <mergeCell ref="H59:I59"/>
    <mergeCell ref="D66:E66"/>
    <mergeCell ref="A65:C65"/>
    <mergeCell ref="A66:C66"/>
    <mergeCell ref="A64:C64"/>
    <mergeCell ref="A63:C63"/>
    <mergeCell ref="A62:C62"/>
    <mergeCell ref="H60:I60"/>
    <mergeCell ref="D65:E65"/>
  </mergeCells>
  <dataValidations disablePrompts="1" count="6">
    <dataValidation type="list" showErrorMessage="1" sqref="K3">
      <formula1>"(Select Period),Base Period,Option I,Option II,Option III,Option IV"</formula1>
    </dataValidation>
    <dataValidation type="list" showErrorMessage="1" sqref="K14">
      <formula1>"(Select Period),Base Period,Option I,Option II,Option III,Option IV"</formula1>
    </dataValidation>
    <dataValidation type="list" showErrorMessage="1" sqref="K25">
      <formula1>"(Select Period),Base Period,Option I,Option II,Option III,Option IV"</formula1>
    </dataValidation>
    <dataValidation type="list" showErrorMessage="1" sqref="K36">
      <formula1>"(Select Period),Base Period,Option I,Option II,Option III,Option IV"</formula1>
    </dataValidation>
    <dataValidation type="list" showErrorMessage="1" sqref="K47">
      <formula1>"(Select Period),Base Period,Option I,Option II,Option III,Option IV"</formula1>
    </dataValidation>
    <dataValidation type="list" showErrorMessage="1" sqref="K58">
      <formula1>"(Select Period),Base Period,Option I,Option II,Option III,Option IV"</formula1>
    </dataValidation>
  </dataValidation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zoomScale="150" zoomScaleNormal="150" zoomScalePageLayoutView="150" workbookViewId="0">
      <selection activeCell="B31" sqref="B31"/>
    </sheetView>
  </sheetViews>
  <sheetFormatPr baseColWidth="10" defaultColWidth="17.33203125" defaultRowHeight="15.75" customHeight="1" x14ac:dyDescent="0"/>
  <cols>
    <col min="1" max="1" width="31.5" customWidth="1"/>
    <col min="2" max="2" width="11.5" bestFit="1" customWidth="1"/>
    <col min="3" max="3" width="15.1640625" customWidth="1"/>
    <col min="4" max="4" width="200.1640625" bestFit="1" customWidth="1"/>
    <col min="5" max="6" width="8.6640625" customWidth="1"/>
  </cols>
  <sheetData>
    <row r="1" spans="1:4" ht="21" customHeight="1">
      <c r="A1" s="115" t="s">
        <v>284</v>
      </c>
      <c r="B1" s="116"/>
      <c r="C1" s="116"/>
      <c r="D1" s="116"/>
    </row>
    <row r="2" spans="1:4" ht="15.75" customHeight="1">
      <c r="A2" s="38" t="s">
        <v>285</v>
      </c>
      <c r="B2" s="39" t="s">
        <v>286</v>
      </c>
      <c r="C2" s="40" t="s">
        <v>287</v>
      </c>
      <c r="D2" s="41" t="s">
        <v>288</v>
      </c>
    </row>
    <row r="3" spans="1:4" ht="60" customHeight="1">
      <c r="A3" s="66"/>
      <c r="B3" s="45"/>
      <c r="C3" s="46"/>
      <c r="D3" s="67" t="s">
        <v>294</v>
      </c>
    </row>
    <row r="4" spans="1:4" s="82" customFormat="1" ht="15" customHeight="1">
      <c r="A4" s="79" t="s">
        <v>295</v>
      </c>
      <c r="B4" s="88">
        <f>1295*1.1*12</f>
        <v>17094.000000000004</v>
      </c>
      <c r="C4" s="80" t="s">
        <v>300</v>
      </c>
      <c r="D4" s="81" t="s">
        <v>301</v>
      </c>
    </row>
    <row r="5" spans="1:4" s="82" customFormat="1" ht="15" customHeight="1">
      <c r="A5" s="79" t="s">
        <v>302</v>
      </c>
      <c r="B5" s="88">
        <f>160</f>
        <v>160</v>
      </c>
      <c r="C5" s="83" t="s">
        <v>304</v>
      </c>
      <c r="D5" s="81" t="s">
        <v>305</v>
      </c>
    </row>
    <row r="6" spans="1:4" s="82" customFormat="1" ht="15" customHeight="1">
      <c r="A6" s="79" t="s">
        <v>306</v>
      </c>
      <c r="B6" s="88">
        <f>70*12</f>
        <v>840</v>
      </c>
      <c r="C6" s="83" t="s">
        <v>307</v>
      </c>
      <c r="D6" s="81" t="s">
        <v>308</v>
      </c>
    </row>
    <row r="7" spans="1:4" s="82" customFormat="1" ht="15" customHeight="1">
      <c r="A7" s="79" t="s">
        <v>309</v>
      </c>
      <c r="B7" s="88">
        <v>1927</v>
      </c>
      <c r="C7" s="83" t="s">
        <v>310</v>
      </c>
      <c r="D7" s="81" t="s">
        <v>311</v>
      </c>
    </row>
    <row r="8" spans="1:4" s="82" customFormat="1" ht="15" customHeight="1">
      <c r="A8" s="79" t="s">
        <v>312</v>
      </c>
      <c r="B8" s="88">
        <f>200*12</f>
        <v>2400</v>
      </c>
      <c r="C8" s="83" t="s">
        <v>313</v>
      </c>
      <c r="D8" s="81" t="s">
        <v>314</v>
      </c>
    </row>
    <row r="9" spans="1:4" s="82" customFormat="1" ht="15" customHeight="1">
      <c r="A9" s="79" t="s">
        <v>315</v>
      </c>
      <c r="B9" s="88">
        <v>549</v>
      </c>
      <c r="C9" s="83" t="s">
        <v>317</v>
      </c>
      <c r="D9" s="81" t="s">
        <v>318</v>
      </c>
    </row>
    <row r="10" spans="1:4" s="82" customFormat="1" ht="15" customHeight="1">
      <c r="A10" s="79" t="s">
        <v>319</v>
      </c>
      <c r="B10" s="88">
        <v>1000</v>
      </c>
      <c r="C10" s="83" t="s">
        <v>320</v>
      </c>
      <c r="D10" s="81" t="s">
        <v>321</v>
      </c>
    </row>
    <row r="11" spans="1:4" s="82" customFormat="1" ht="15" customHeight="1">
      <c r="A11" s="79" t="s">
        <v>322</v>
      </c>
      <c r="B11" s="88">
        <f>2250*2</f>
        <v>4500</v>
      </c>
      <c r="C11" s="83" t="s">
        <v>323</v>
      </c>
      <c r="D11" s="81" t="s">
        <v>324</v>
      </c>
    </row>
    <row r="12" spans="1:4" s="82" customFormat="1" ht="15" customHeight="1">
      <c r="A12" s="79" t="s">
        <v>325</v>
      </c>
      <c r="B12" s="88">
        <f>500</f>
        <v>500</v>
      </c>
      <c r="C12" s="83" t="s">
        <v>326</v>
      </c>
      <c r="D12" s="81" t="s">
        <v>327</v>
      </c>
    </row>
    <row r="13" spans="1:4" s="82" customFormat="1" ht="15" customHeight="1">
      <c r="A13" s="79" t="s">
        <v>328</v>
      </c>
      <c r="B13" s="88">
        <v>700</v>
      </c>
      <c r="C13" s="83" t="s">
        <v>329</v>
      </c>
      <c r="D13" s="81" t="s">
        <v>330</v>
      </c>
    </row>
    <row r="14" spans="1:4" s="82" customFormat="1" ht="15" customHeight="1">
      <c r="A14" s="79" t="s">
        <v>331</v>
      </c>
      <c r="B14" s="88">
        <f>B4*1.017</f>
        <v>17384.598000000002</v>
      </c>
      <c r="C14" s="80" t="s">
        <v>332</v>
      </c>
      <c r="D14" s="81" t="s">
        <v>333</v>
      </c>
    </row>
    <row r="15" spans="1:4" s="82" customFormat="1" ht="14.25" customHeight="1">
      <c r="A15" s="79" t="s">
        <v>334</v>
      </c>
      <c r="B15" s="88">
        <f>B5*1.017</f>
        <v>162.71999999999997</v>
      </c>
      <c r="C15" s="80" t="s">
        <v>336</v>
      </c>
      <c r="D15" s="81" t="s">
        <v>337</v>
      </c>
    </row>
    <row r="16" spans="1:4" s="82" customFormat="1" ht="14.25" customHeight="1">
      <c r="A16" s="79" t="s">
        <v>339</v>
      </c>
      <c r="B16" s="88">
        <f t="shared" ref="B16:B22" si="0">B6*1.017</f>
        <v>854.28</v>
      </c>
      <c r="C16" s="80" t="s">
        <v>344</v>
      </c>
      <c r="D16" s="81" t="s">
        <v>345</v>
      </c>
    </row>
    <row r="17" spans="1:4" s="82" customFormat="1" ht="14.25" customHeight="1">
      <c r="A17" s="79" t="s">
        <v>346</v>
      </c>
      <c r="B17" s="88">
        <f t="shared" si="0"/>
        <v>1959.7589999999998</v>
      </c>
      <c r="C17" s="80" t="s">
        <v>347</v>
      </c>
      <c r="D17" s="81" t="s">
        <v>348</v>
      </c>
    </row>
    <row r="18" spans="1:4" s="82" customFormat="1" ht="14.25" customHeight="1">
      <c r="A18" s="79" t="s">
        <v>349</v>
      </c>
      <c r="B18" s="88">
        <f t="shared" si="0"/>
        <v>2440.7999999999997</v>
      </c>
      <c r="C18" s="80" t="s">
        <v>354</v>
      </c>
      <c r="D18" s="81" t="s">
        <v>357</v>
      </c>
    </row>
    <row r="19" spans="1:4" s="82" customFormat="1" ht="14.25" customHeight="1">
      <c r="A19" s="79" t="s">
        <v>359</v>
      </c>
      <c r="B19" s="88">
        <f t="shared" si="0"/>
        <v>558.33299999999997</v>
      </c>
      <c r="C19" s="80" t="s">
        <v>361</v>
      </c>
      <c r="D19" s="81" t="s">
        <v>362</v>
      </c>
    </row>
    <row r="20" spans="1:4" s="82" customFormat="1" ht="14.25" customHeight="1">
      <c r="A20" s="79" t="s">
        <v>363</v>
      </c>
      <c r="B20" s="88">
        <f t="shared" si="0"/>
        <v>1016.9999999999999</v>
      </c>
      <c r="C20" s="80" t="s">
        <v>364</v>
      </c>
      <c r="D20" s="81" t="s">
        <v>365</v>
      </c>
    </row>
    <row r="21" spans="1:4" s="82" customFormat="1" ht="14.25" customHeight="1">
      <c r="A21" s="79" t="s">
        <v>366</v>
      </c>
      <c r="B21" s="88">
        <f t="shared" si="0"/>
        <v>4576.5</v>
      </c>
      <c r="C21" s="80" t="s">
        <v>367</v>
      </c>
      <c r="D21" s="81" t="s">
        <v>368</v>
      </c>
    </row>
    <row r="22" spans="1:4" s="82" customFormat="1" ht="14.25" customHeight="1">
      <c r="A22" s="79" t="s">
        <v>369</v>
      </c>
      <c r="B22" s="88">
        <f t="shared" si="0"/>
        <v>508.49999999999994</v>
      </c>
      <c r="C22" s="80" t="s">
        <v>370</v>
      </c>
      <c r="D22" s="81" t="s">
        <v>371</v>
      </c>
    </row>
    <row r="23" spans="1:4" s="82" customFormat="1" ht="14.25" customHeight="1">
      <c r="A23" s="79"/>
      <c r="B23" s="89"/>
      <c r="C23" s="80"/>
      <c r="D23" s="81"/>
    </row>
    <row r="24" spans="1:4" s="82" customFormat="1" ht="14.25" customHeight="1">
      <c r="A24" s="79"/>
      <c r="B24" s="90"/>
      <c r="C24" s="83"/>
      <c r="D24" s="84"/>
    </row>
    <row r="25" spans="1:4" s="82" customFormat="1" ht="14.25" customHeight="1">
      <c r="A25" s="79"/>
      <c r="B25" s="90"/>
      <c r="C25" s="83"/>
      <c r="D25" s="84"/>
    </row>
    <row r="26" spans="1:4" s="82" customFormat="1" ht="14.25" customHeight="1">
      <c r="A26" s="79"/>
      <c r="B26" s="90"/>
      <c r="C26" s="83"/>
      <c r="D26" s="84"/>
    </row>
    <row r="27" spans="1:4" s="82" customFormat="1" ht="14.25" customHeight="1">
      <c r="A27" s="79"/>
      <c r="B27" s="90"/>
      <c r="C27" s="83"/>
      <c r="D27" s="84"/>
    </row>
    <row r="28" spans="1:4" s="82" customFormat="1" ht="15" customHeight="1">
      <c r="A28" s="85"/>
      <c r="B28" s="91">
        <f>SUM(B3:B25)</f>
        <v>59132.490000000005</v>
      </c>
      <c r="C28" s="86"/>
      <c r="D28" s="87"/>
    </row>
    <row r="30" spans="1:4" ht="15.75" customHeight="1">
      <c r="B30" s="114"/>
    </row>
    <row r="31" spans="1:4" ht="15.75" customHeight="1">
      <c r="B31" s="114"/>
    </row>
  </sheetData>
  <mergeCells count="1">
    <mergeCell ref="A1:D1"/>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zoomScale="150" zoomScaleNormal="150" zoomScalePageLayoutView="150" workbookViewId="0">
      <selection activeCell="A3" sqref="A3:C6"/>
    </sheetView>
  </sheetViews>
  <sheetFormatPr baseColWidth="10" defaultColWidth="17.33203125" defaultRowHeight="15.75" customHeight="1" x14ac:dyDescent="0"/>
  <cols>
    <col min="1" max="1" width="17.33203125" customWidth="1"/>
    <col min="2" max="2" width="17" style="109" customWidth="1"/>
    <col min="3" max="3" width="17.6640625" customWidth="1"/>
    <col min="4" max="4" width="70" customWidth="1"/>
    <col min="5" max="6" width="8.6640625" customWidth="1"/>
  </cols>
  <sheetData>
    <row r="1" spans="1:4" ht="19" thickBot="1">
      <c r="A1" s="115" t="s">
        <v>456</v>
      </c>
      <c r="B1" s="116"/>
      <c r="C1" s="116"/>
      <c r="D1" s="116"/>
    </row>
    <row r="2" spans="1:4" ht="14" thickBot="1">
      <c r="A2" s="110" t="s">
        <v>457</v>
      </c>
      <c r="B2" s="112" t="s">
        <v>458</v>
      </c>
      <c r="C2" s="111" t="s">
        <v>459</v>
      </c>
      <c r="D2" s="41" t="s">
        <v>460</v>
      </c>
    </row>
    <row r="3" spans="1:4" ht="15">
      <c r="A3" s="43" t="s">
        <v>461</v>
      </c>
      <c r="B3" s="153">
        <v>502511.2</v>
      </c>
      <c r="C3" s="76" t="s">
        <v>462</v>
      </c>
      <c r="D3" s="77"/>
    </row>
    <row r="4" spans="1:4" ht="13">
      <c r="A4" s="43" t="s">
        <v>463</v>
      </c>
      <c r="B4" s="154">
        <v>124875.04</v>
      </c>
      <c r="C4" s="47" t="s">
        <v>1</v>
      </c>
      <c r="D4" s="48"/>
    </row>
    <row r="5" spans="1:4" ht="15">
      <c r="A5" s="42" t="s">
        <v>464</v>
      </c>
      <c r="B5" s="155">
        <v>513945.03</v>
      </c>
      <c r="C5" s="71" t="s">
        <v>465</v>
      </c>
      <c r="D5" s="48"/>
    </row>
    <row r="6" spans="1:4" ht="13">
      <c r="A6" s="42" t="s">
        <v>466</v>
      </c>
      <c r="B6" s="154">
        <v>128234.9</v>
      </c>
      <c r="C6" s="71" t="s">
        <v>467</v>
      </c>
      <c r="D6" s="48"/>
    </row>
    <row r="7" spans="1:4" ht="15" customHeight="1">
      <c r="A7" s="42"/>
      <c r="B7" s="152"/>
      <c r="C7" s="71"/>
      <c r="D7" s="48"/>
    </row>
    <row r="8" spans="1:4" ht="15" customHeight="1">
      <c r="A8" s="42"/>
      <c r="B8" s="78"/>
      <c r="C8" s="71"/>
      <c r="D8" s="48"/>
    </row>
    <row r="9" spans="1:4" ht="15" customHeight="1">
      <c r="A9" s="42"/>
      <c r="B9" s="78"/>
      <c r="C9" s="71"/>
      <c r="D9" s="48"/>
    </row>
    <row r="10" spans="1:4" ht="15" customHeight="1">
      <c r="A10" s="43"/>
      <c r="B10" s="44"/>
      <c r="C10" s="47"/>
      <c r="D10" s="48"/>
    </row>
    <row r="11" spans="1:4" ht="14.25" customHeight="1">
      <c r="A11" s="43"/>
      <c r="B11" s="44"/>
      <c r="C11" s="47"/>
      <c r="D11" s="48"/>
    </row>
    <row r="12" spans="1:4" ht="14.25" customHeight="1">
      <c r="A12" s="43"/>
      <c r="B12" s="44"/>
      <c r="C12" s="47"/>
      <c r="D12" s="48"/>
    </row>
    <row r="13" spans="1:4" ht="14.25" customHeight="1">
      <c r="A13" s="43"/>
      <c r="B13" s="44"/>
      <c r="C13" s="47"/>
      <c r="D13" s="48"/>
    </row>
    <row r="14" spans="1:4" ht="14.25" customHeight="1">
      <c r="A14" s="43"/>
      <c r="B14" s="44"/>
      <c r="C14" s="47"/>
      <c r="D14" s="48"/>
    </row>
    <row r="15" spans="1:4" ht="14.25" customHeight="1">
      <c r="A15" s="43"/>
      <c r="B15" s="44"/>
      <c r="C15" s="47"/>
      <c r="D15" s="48"/>
    </row>
    <row r="16" spans="1:4" ht="14.25" customHeight="1">
      <c r="A16" s="43"/>
      <c r="B16" s="44"/>
      <c r="C16" s="47"/>
      <c r="D16" s="48"/>
    </row>
    <row r="17" spans="1:4" ht="14.25" customHeight="1">
      <c r="A17" s="43"/>
      <c r="B17" s="44"/>
      <c r="C17" s="47"/>
      <c r="D17" s="48"/>
    </row>
    <row r="18" spans="1:4" ht="14.25" customHeight="1">
      <c r="A18" s="43"/>
      <c r="B18" s="44"/>
      <c r="C18" s="47"/>
      <c r="D18" s="48"/>
    </row>
    <row r="19" spans="1:4" ht="14.25" customHeight="1">
      <c r="A19" s="43"/>
      <c r="B19" s="44"/>
      <c r="C19" s="47"/>
      <c r="D19" s="48"/>
    </row>
    <row r="20" spans="1:4" ht="14.25" customHeight="1">
      <c r="A20" s="43"/>
      <c r="B20" s="44"/>
      <c r="C20" s="47"/>
      <c r="D20" s="48"/>
    </row>
    <row r="21" spans="1:4" ht="14.25" customHeight="1">
      <c r="A21" s="43"/>
      <c r="B21" s="44"/>
      <c r="C21" s="47"/>
      <c r="D21" s="48"/>
    </row>
    <row r="22" spans="1:4" ht="14.25" customHeight="1">
      <c r="A22" s="43"/>
      <c r="B22" s="44"/>
      <c r="C22" s="47"/>
      <c r="D22" s="48"/>
    </row>
    <row r="23" spans="1:4" ht="15" customHeight="1">
      <c r="A23" s="49"/>
      <c r="B23" s="50"/>
      <c r="C23" s="53"/>
      <c r="D23" s="54"/>
    </row>
  </sheetData>
  <mergeCells count="1">
    <mergeCell ref="A1:D1"/>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Cost Summary</vt:lpstr>
      <vt:lpstr>Materials</vt:lpstr>
      <vt:lpstr>Travel</vt:lpstr>
      <vt:lpstr>Other Direct Costs</vt:lpstr>
      <vt:lpstr>Subcontractors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Bishop, Brian W  CONTRACTOR</dc:creator>
  <cp:lastModifiedBy>Andrew Huff</cp:lastModifiedBy>
  <dcterms:created xsi:type="dcterms:W3CDTF">2015-01-12T11:45:58Z</dcterms:created>
  <dcterms:modified xsi:type="dcterms:W3CDTF">2015-03-24T17:53:07Z</dcterms:modified>
</cp:coreProperties>
</file>